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100_Personnel\30-Typhaine\RP2014\Chiffres-Clés2014\"/>
    </mc:Choice>
  </mc:AlternateContent>
  <bookViews>
    <workbookView xWindow="0" yWindow="0" windowWidth="21600" windowHeight="9735"/>
  </bookViews>
  <sheets>
    <sheet name="Sommaire" sheetId="37" r:id="rId1"/>
    <sheet name="Pop0_R" sheetId="38" r:id="rId2"/>
    <sheet name="Pop0_D" sheetId="39" r:id="rId3"/>
    <sheet name="Pop0" sheetId="40" r:id="rId4"/>
    <sheet name="Pop1" sheetId="1" r:id="rId5"/>
    <sheet name="Pop2" sheetId="2" r:id="rId6"/>
    <sheet name="Pop2_H" sheetId="11" r:id="rId7"/>
    <sheet name="Pop2_F" sheetId="12" r:id="rId8"/>
    <sheet name="Pop3" sheetId="4" r:id="rId9"/>
    <sheet name="Pop3_H" sheetId="14" r:id="rId10"/>
    <sheet name="Pop3_F" sheetId="13" r:id="rId11"/>
    <sheet name="Pop4" sheetId="6" r:id="rId12"/>
    <sheet name="Pop4_H" sheetId="15" r:id="rId13"/>
    <sheet name="Pop4_F" sheetId="16" r:id="rId14"/>
    <sheet name="Pop5" sheetId="7" r:id="rId15"/>
    <sheet name="Pop5_H" sheetId="17" r:id="rId16"/>
    <sheet name="Pop5_F" sheetId="18" r:id="rId17"/>
    <sheet name="Pop6" sheetId="8" r:id="rId18"/>
    <sheet name="Pop6_H" sheetId="19" r:id="rId19"/>
    <sheet name="Pop6_F" sheetId="20" r:id="rId20"/>
    <sheet name="Img1B" sheetId="23" r:id="rId21"/>
    <sheet name="Img2B" sheetId="24" r:id="rId22"/>
    <sheet name="Img3A" sheetId="27" r:id="rId23"/>
    <sheet name="Img3B" sheetId="26" r:id="rId24"/>
    <sheet name="Img3B_H" sheetId="35" r:id="rId25"/>
    <sheet name="Img3B_F" sheetId="36" r:id="rId26"/>
    <sheet name="Nat1" sheetId="10" r:id="rId27"/>
    <sheet name="Nat1_H" sheetId="28" r:id="rId28"/>
    <sheet name="Nat1_F" sheetId="29" r:id="rId29"/>
    <sheet name="Nat2" sheetId="21" r:id="rId30"/>
    <sheet name="Nat2_H" sheetId="30" r:id="rId31"/>
    <sheet name="Nat2_F" sheetId="31" r:id="rId32"/>
    <sheet name="Nat3A" sheetId="34" r:id="rId33"/>
    <sheet name="Nat3A_H" sheetId="32" r:id="rId34"/>
    <sheet name="Nat3A_F" sheetId="33" r:id="rId35"/>
    <sheet name="Nat3B" sheetId="22" r:id="rId36"/>
    <sheet name="For1" sheetId="42" r:id="rId37"/>
    <sheet name="For1_H" sheetId="45" r:id="rId38"/>
    <sheet name="For1_F" sheetId="46" r:id="rId39"/>
    <sheet name="For2" sheetId="41" r:id="rId40"/>
    <sheet name="For2_H" sheetId="43" r:id="rId41"/>
    <sheet name="For2_F" sheetId="44" r:id="rId42"/>
    <sheet name="Mig1" sheetId="48" r:id="rId43"/>
    <sheet name="Mig1_H" sheetId="49" r:id="rId44"/>
    <sheet name="Mig1_F" sheetId="50" r:id="rId45"/>
    <sheet name="Mig2" sheetId="51" r:id="rId4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50" l="1"/>
  <c r="J33" i="50"/>
  <c r="I33" i="50"/>
  <c r="H33" i="50"/>
  <c r="G33" i="50"/>
  <c r="J32" i="50"/>
  <c r="I32" i="50"/>
  <c r="H32" i="50"/>
  <c r="G32" i="50"/>
  <c r="J31" i="50"/>
  <c r="I31" i="50"/>
  <c r="H31" i="50"/>
  <c r="G31" i="50"/>
  <c r="J30" i="50"/>
  <c r="I30" i="50"/>
  <c r="H30" i="50"/>
  <c r="G30" i="50"/>
  <c r="G34" i="50"/>
  <c r="A24" i="50"/>
  <c r="A12" i="50"/>
  <c r="A36" i="49"/>
  <c r="A24" i="49"/>
  <c r="A12" i="49"/>
  <c r="A36" i="48"/>
  <c r="A24" i="48"/>
  <c r="A12" i="48"/>
  <c r="A42" i="22"/>
  <c r="A20" i="22"/>
  <c r="A21" i="33"/>
  <c r="A10" i="33"/>
  <c r="A21" i="32"/>
  <c r="A10" i="32"/>
  <c r="A21" i="34"/>
  <c r="A10" i="34"/>
  <c r="A41" i="31"/>
  <c r="A20" i="31"/>
  <c r="A41" i="30"/>
  <c r="A20" i="30"/>
  <c r="A41" i="21"/>
  <c r="A20" i="21"/>
  <c r="A42" i="29"/>
  <c r="A20" i="29"/>
  <c r="A41" i="28"/>
  <c r="A20" i="28"/>
  <c r="A41" i="10"/>
  <c r="A20" i="10"/>
  <c r="F5" i="23" l="1"/>
  <c r="F6" i="23"/>
  <c r="F7" i="23"/>
  <c r="F8" i="23"/>
  <c r="F9" i="23"/>
  <c r="F10" i="23"/>
  <c r="F11" i="23"/>
  <c r="F12" i="23"/>
  <c r="F13" i="23"/>
  <c r="F14" i="23"/>
  <c r="F15" i="23"/>
  <c r="F4" i="23"/>
  <c r="J14" i="36" l="1"/>
  <c r="J13" i="36"/>
  <c r="J12" i="36"/>
  <c r="J11" i="36"/>
  <c r="J10" i="36"/>
  <c r="J9" i="36"/>
  <c r="J8" i="36"/>
  <c r="J7" i="36"/>
  <c r="J6" i="36"/>
  <c r="J5" i="36"/>
  <c r="J4" i="36"/>
  <c r="J15" i="36" s="1"/>
  <c r="G38" i="30"/>
  <c r="F38" i="30"/>
  <c r="E38" i="30"/>
  <c r="D38" i="30"/>
  <c r="C38" i="30"/>
  <c r="B38" i="30"/>
  <c r="B10" i="17"/>
  <c r="C10" i="17"/>
  <c r="D10" i="17"/>
  <c r="E10" i="17"/>
  <c r="F10" i="17"/>
  <c r="G10" i="17"/>
  <c r="I39" i="22" l="1"/>
  <c r="H39" i="22"/>
  <c r="G39" i="22"/>
  <c r="F39" i="22"/>
  <c r="E39" i="22"/>
  <c r="D39" i="22"/>
  <c r="C39" i="22"/>
  <c r="B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39" i="22" s="1"/>
  <c r="C17" i="22"/>
  <c r="D17" i="22"/>
  <c r="E17" i="22"/>
  <c r="F17" i="22"/>
  <c r="G17" i="22"/>
  <c r="H17" i="22"/>
  <c r="I17" i="22"/>
  <c r="B17" i="22"/>
  <c r="J5" i="22"/>
  <c r="J17" i="22" s="1"/>
  <c r="J6" i="22"/>
  <c r="J7" i="22"/>
  <c r="J8" i="22"/>
  <c r="J9" i="22"/>
  <c r="J10" i="22"/>
  <c r="J11" i="22"/>
  <c r="J12" i="22"/>
  <c r="J13" i="22"/>
  <c r="J14" i="22"/>
  <c r="J15" i="22"/>
  <c r="J16" i="22"/>
  <c r="J4" i="22"/>
  <c r="J18" i="33"/>
  <c r="I18" i="33"/>
  <c r="H18" i="33"/>
  <c r="G18" i="33"/>
  <c r="F18" i="33"/>
  <c r="E18" i="33"/>
  <c r="D18" i="33"/>
  <c r="C18" i="33"/>
  <c r="B18" i="33"/>
  <c r="J7" i="33"/>
  <c r="I7" i="33"/>
  <c r="H7" i="33"/>
  <c r="G7" i="33"/>
  <c r="F7" i="33"/>
  <c r="E7" i="33"/>
  <c r="D7" i="33"/>
  <c r="C7" i="33"/>
  <c r="B7" i="33"/>
  <c r="J17" i="33"/>
  <c r="J16" i="33"/>
  <c r="J15" i="33"/>
  <c r="J6" i="33"/>
  <c r="J5" i="33"/>
  <c r="J4" i="33"/>
  <c r="J17" i="32"/>
  <c r="J16" i="32"/>
  <c r="J18" i="32" s="1"/>
  <c r="J15" i="32"/>
  <c r="I18" i="32"/>
  <c r="H18" i="32"/>
  <c r="G18" i="32"/>
  <c r="F18" i="32"/>
  <c r="E18" i="32"/>
  <c r="D18" i="32"/>
  <c r="C18" i="32"/>
  <c r="B18" i="32"/>
  <c r="C7" i="32"/>
  <c r="D7" i="32"/>
  <c r="E7" i="32"/>
  <c r="F7" i="32"/>
  <c r="G7" i="32"/>
  <c r="H7" i="32"/>
  <c r="I7" i="32"/>
  <c r="B7" i="32"/>
  <c r="J5" i="32"/>
  <c r="J6" i="32"/>
  <c r="J7" i="32" s="1"/>
  <c r="J4" i="32"/>
  <c r="H37" i="31"/>
  <c r="H36" i="31"/>
  <c r="H35" i="31"/>
  <c r="H34" i="31"/>
  <c r="H33" i="31"/>
  <c r="H32" i="31"/>
  <c r="H31" i="31"/>
  <c r="H30" i="31"/>
  <c r="H38" i="31" s="1"/>
  <c r="H29" i="31"/>
  <c r="H28" i="31"/>
  <c r="H27" i="31"/>
  <c r="H26" i="31"/>
  <c r="H25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G38" i="31"/>
  <c r="F38" i="31"/>
  <c r="E38" i="31"/>
  <c r="D38" i="31"/>
  <c r="C38" i="31"/>
  <c r="B38" i="31"/>
  <c r="G17" i="31"/>
  <c r="F17" i="31"/>
  <c r="E17" i="31"/>
  <c r="D17" i="31"/>
  <c r="C17" i="31"/>
  <c r="B17" i="31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C17" i="30"/>
  <c r="D17" i="30"/>
  <c r="E17" i="30"/>
  <c r="F17" i="30"/>
  <c r="G17" i="30"/>
  <c r="B17" i="30"/>
  <c r="H5" i="30"/>
  <c r="H6" i="30"/>
  <c r="H7" i="30"/>
  <c r="H8" i="30"/>
  <c r="H9" i="30"/>
  <c r="H10" i="30"/>
  <c r="H11" i="30"/>
  <c r="H12" i="30"/>
  <c r="H13" i="30"/>
  <c r="H14" i="30"/>
  <c r="H15" i="30"/>
  <c r="H16" i="30"/>
  <c r="H4" i="30"/>
  <c r="E39" i="29"/>
  <c r="D39" i="29"/>
  <c r="C39" i="29"/>
  <c r="B39" i="29"/>
  <c r="E17" i="29"/>
  <c r="D17" i="29"/>
  <c r="C17" i="29"/>
  <c r="B17" i="29"/>
  <c r="E38" i="28"/>
  <c r="D38" i="28"/>
  <c r="C38" i="28"/>
  <c r="B38" i="28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39" i="29" s="1"/>
  <c r="F16" i="29"/>
  <c r="F15" i="29"/>
  <c r="F14" i="29"/>
  <c r="F13" i="29"/>
  <c r="F12" i="29"/>
  <c r="F11" i="29"/>
  <c r="F10" i="29"/>
  <c r="F9" i="29"/>
  <c r="F8" i="29"/>
  <c r="F7" i="29"/>
  <c r="F6" i="29"/>
  <c r="F5" i="29"/>
  <c r="F17" i="29" s="1"/>
  <c r="F4" i="29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38" i="28" s="1"/>
  <c r="C17" i="28"/>
  <c r="D17" i="28"/>
  <c r="E17" i="28"/>
  <c r="B17" i="28"/>
  <c r="F5" i="28"/>
  <c r="F6" i="28"/>
  <c r="F17" i="28" s="1"/>
  <c r="F7" i="28"/>
  <c r="F8" i="28"/>
  <c r="F9" i="28"/>
  <c r="F10" i="28"/>
  <c r="F11" i="28"/>
  <c r="F12" i="28"/>
  <c r="F13" i="28"/>
  <c r="F14" i="28"/>
  <c r="F15" i="28"/>
  <c r="F16" i="28"/>
  <c r="F4" i="28"/>
  <c r="E33" i="23"/>
  <c r="D33" i="23"/>
  <c r="C33" i="23"/>
  <c r="B33" i="23"/>
  <c r="F32" i="23"/>
  <c r="F31" i="23"/>
  <c r="F30" i="23"/>
  <c r="F29" i="23"/>
  <c r="F28" i="23"/>
  <c r="F27" i="23"/>
  <c r="F26" i="23"/>
  <c r="F25" i="23"/>
  <c r="F24" i="23"/>
  <c r="F23" i="23"/>
  <c r="F22" i="23"/>
  <c r="C15" i="23"/>
  <c r="D15" i="23"/>
  <c r="E15" i="23"/>
  <c r="B15" i="23"/>
  <c r="J22" i="20"/>
  <c r="J21" i="20"/>
  <c r="J20" i="20"/>
  <c r="J19" i="20"/>
  <c r="J18" i="20"/>
  <c r="J17" i="20"/>
  <c r="J9" i="20"/>
  <c r="J8" i="20"/>
  <c r="J7" i="20"/>
  <c r="J6" i="20"/>
  <c r="J5" i="20"/>
  <c r="J4" i="20"/>
  <c r="J22" i="19"/>
  <c r="J21" i="19"/>
  <c r="J20" i="19"/>
  <c r="J19" i="19"/>
  <c r="J18" i="19"/>
  <c r="J17" i="19"/>
  <c r="I23" i="20"/>
  <c r="H23" i="20"/>
  <c r="G23" i="20"/>
  <c r="F23" i="20"/>
  <c r="E23" i="20"/>
  <c r="D23" i="20"/>
  <c r="C23" i="20"/>
  <c r="B23" i="20"/>
  <c r="I10" i="20"/>
  <c r="H10" i="20"/>
  <c r="G10" i="20"/>
  <c r="F10" i="20"/>
  <c r="E10" i="20"/>
  <c r="D10" i="20"/>
  <c r="C10" i="20"/>
  <c r="B10" i="20"/>
  <c r="I23" i="19"/>
  <c r="H23" i="19"/>
  <c r="G23" i="19"/>
  <c r="F23" i="19"/>
  <c r="E23" i="19"/>
  <c r="D23" i="19"/>
  <c r="C23" i="19"/>
  <c r="B23" i="19"/>
  <c r="J5" i="19"/>
  <c r="J6" i="19"/>
  <c r="J7" i="19"/>
  <c r="J8" i="19"/>
  <c r="J9" i="19"/>
  <c r="J4" i="19"/>
  <c r="C10" i="19"/>
  <c r="D10" i="19"/>
  <c r="E10" i="19"/>
  <c r="F10" i="19"/>
  <c r="G10" i="19"/>
  <c r="H10" i="19"/>
  <c r="I10" i="19"/>
  <c r="B10" i="19"/>
  <c r="H22" i="18"/>
  <c r="H21" i="18"/>
  <c r="H20" i="18"/>
  <c r="H19" i="18"/>
  <c r="H18" i="18"/>
  <c r="H17" i="18"/>
  <c r="H9" i="18"/>
  <c r="H8" i="18"/>
  <c r="H7" i="18"/>
  <c r="H6" i="18"/>
  <c r="H5" i="18"/>
  <c r="H4" i="18"/>
  <c r="H22" i="17"/>
  <c r="H21" i="17"/>
  <c r="H20" i="17"/>
  <c r="H19" i="17"/>
  <c r="H18" i="17"/>
  <c r="H17" i="17"/>
  <c r="G23" i="17"/>
  <c r="F23" i="17"/>
  <c r="E23" i="17"/>
  <c r="D23" i="17"/>
  <c r="C23" i="17"/>
  <c r="B23" i="17"/>
  <c r="G10" i="18"/>
  <c r="F10" i="18"/>
  <c r="E10" i="18"/>
  <c r="D10" i="18"/>
  <c r="C10" i="18"/>
  <c r="B10" i="18"/>
  <c r="G23" i="18"/>
  <c r="F23" i="18"/>
  <c r="E23" i="18"/>
  <c r="D23" i="18"/>
  <c r="C23" i="18"/>
  <c r="B23" i="18"/>
  <c r="H5" i="17"/>
  <c r="H6" i="17"/>
  <c r="H7" i="17"/>
  <c r="H8" i="17"/>
  <c r="H9" i="17"/>
  <c r="H10" i="17"/>
  <c r="H4" i="17"/>
  <c r="C25" i="16"/>
  <c r="B25" i="16"/>
  <c r="C11" i="16"/>
  <c r="B11" i="16"/>
  <c r="C25" i="15"/>
  <c r="B25" i="15"/>
  <c r="D24" i="16"/>
  <c r="D23" i="16"/>
  <c r="D22" i="16"/>
  <c r="D21" i="16"/>
  <c r="D20" i="16"/>
  <c r="D19" i="16"/>
  <c r="D18" i="16"/>
  <c r="D25" i="16" s="1"/>
  <c r="D10" i="16"/>
  <c r="D9" i="16"/>
  <c r="D8" i="16"/>
  <c r="D7" i="16"/>
  <c r="D6" i="16"/>
  <c r="D5" i="16"/>
  <c r="D4" i="16"/>
  <c r="D11" i="16" s="1"/>
  <c r="D24" i="15"/>
  <c r="D23" i="15"/>
  <c r="D22" i="15"/>
  <c r="D21" i="15"/>
  <c r="D20" i="15"/>
  <c r="D19" i="15"/>
  <c r="D25" i="15" s="1"/>
  <c r="D18" i="15"/>
  <c r="C11" i="15"/>
  <c r="B11" i="15"/>
  <c r="D5" i="15"/>
  <c r="D6" i="15"/>
  <c r="D7" i="15"/>
  <c r="D8" i="15"/>
  <c r="D9" i="15"/>
  <c r="D10" i="15"/>
  <c r="D4" i="15"/>
  <c r="D11" i="15" s="1"/>
  <c r="C25" i="13"/>
  <c r="B25" i="13"/>
  <c r="C11" i="13"/>
  <c r="B11" i="13"/>
  <c r="C25" i="14"/>
  <c r="B25" i="14"/>
  <c r="D24" i="13"/>
  <c r="D23" i="13"/>
  <c r="D22" i="13"/>
  <c r="D21" i="13"/>
  <c r="D20" i="13"/>
  <c r="D19" i="13"/>
  <c r="D18" i="13"/>
  <c r="D25" i="13" s="1"/>
  <c r="D10" i="13"/>
  <c r="D9" i="13"/>
  <c r="D8" i="13"/>
  <c r="D7" i="13"/>
  <c r="D6" i="13"/>
  <c r="D5" i="13"/>
  <c r="D11" i="13" s="1"/>
  <c r="D4" i="13"/>
  <c r="D24" i="14"/>
  <c r="D23" i="14"/>
  <c r="D22" i="14"/>
  <c r="D21" i="14"/>
  <c r="D20" i="14"/>
  <c r="D19" i="14"/>
  <c r="D25" i="14" s="1"/>
  <c r="D18" i="14"/>
  <c r="C11" i="14"/>
  <c r="B11" i="14"/>
  <c r="D5" i="14"/>
  <c r="D6" i="14"/>
  <c r="D7" i="14"/>
  <c r="D8" i="14"/>
  <c r="D9" i="14"/>
  <c r="D10" i="14"/>
  <c r="D4" i="14"/>
  <c r="D11" i="14" s="1"/>
  <c r="J26" i="12"/>
  <c r="J25" i="12"/>
  <c r="J24" i="12"/>
  <c r="J23" i="12"/>
  <c r="J22" i="12"/>
  <c r="J21" i="12"/>
  <c r="J20" i="12"/>
  <c r="J19" i="12"/>
  <c r="J11" i="12"/>
  <c r="J10" i="12"/>
  <c r="J9" i="12"/>
  <c r="J8" i="12"/>
  <c r="J7" i="12"/>
  <c r="J6" i="12"/>
  <c r="J5" i="12"/>
  <c r="J4" i="12"/>
  <c r="I27" i="12"/>
  <c r="H27" i="12"/>
  <c r="G27" i="12"/>
  <c r="F27" i="12"/>
  <c r="E27" i="12"/>
  <c r="D27" i="12"/>
  <c r="C27" i="12"/>
  <c r="B27" i="12"/>
  <c r="I12" i="12"/>
  <c r="H12" i="12"/>
  <c r="G12" i="12"/>
  <c r="F12" i="12"/>
  <c r="E12" i="12"/>
  <c r="D12" i="12"/>
  <c r="C12" i="12"/>
  <c r="B12" i="12"/>
  <c r="J26" i="11"/>
  <c r="J25" i="11"/>
  <c r="J24" i="11"/>
  <c r="J23" i="11"/>
  <c r="J22" i="11"/>
  <c r="J21" i="11"/>
  <c r="J20" i="11"/>
  <c r="J19" i="11"/>
  <c r="J27" i="11" s="1"/>
  <c r="I27" i="11"/>
  <c r="H27" i="11"/>
  <c r="G27" i="11"/>
  <c r="F27" i="11"/>
  <c r="E27" i="11"/>
  <c r="D27" i="11"/>
  <c r="C27" i="11"/>
  <c r="B27" i="11"/>
  <c r="J5" i="11"/>
  <c r="J6" i="11"/>
  <c r="J7" i="11"/>
  <c r="J8" i="11"/>
  <c r="J9" i="11"/>
  <c r="J10" i="11"/>
  <c r="J11" i="11"/>
  <c r="J4" i="11"/>
  <c r="C12" i="11"/>
  <c r="D12" i="11"/>
  <c r="E12" i="11"/>
  <c r="F12" i="11"/>
  <c r="G12" i="11"/>
  <c r="H12" i="11"/>
  <c r="I12" i="11"/>
  <c r="B12" i="11"/>
  <c r="C61" i="1"/>
  <c r="B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" i="1"/>
  <c r="C29" i="1"/>
  <c r="B29" i="1"/>
  <c r="F33" i="23" l="1"/>
  <c r="H38" i="30"/>
  <c r="H17" i="31"/>
  <c r="H17" i="30"/>
  <c r="J23" i="20"/>
  <c r="J10" i="20"/>
  <c r="J23" i="19"/>
  <c r="J10" i="19"/>
  <c r="H23" i="18"/>
  <c r="H10" i="18"/>
  <c r="H23" i="17"/>
  <c r="J27" i="12"/>
  <c r="J12" i="12"/>
  <c r="D61" i="1"/>
  <c r="D29" i="1"/>
  <c r="J12" i="11"/>
  <c r="C27" i="27"/>
  <c r="B27" i="27"/>
  <c r="D26" i="27"/>
  <c r="D25" i="27"/>
  <c r="D24" i="27"/>
  <c r="D23" i="27"/>
  <c r="D22" i="27"/>
  <c r="D21" i="27"/>
  <c r="D20" i="27"/>
  <c r="D19" i="27"/>
  <c r="H32" i="24"/>
  <c r="H31" i="24"/>
  <c r="H30" i="24"/>
  <c r="H29" i="24"/>
  <c r="H28" i="24"/>
  <c r="H27" i="24"/>
  <c r="H26" i="24"/>
  <c r="H25" i="24"/>
  <c r="H24" i="24"/>
  <c r="H23" i="24"/>
  <c r="H22" i="24"/>
  <c r="G33" i="24"/>
  <c r="F33" i="24"/>
  <c r="E33" i="24"/>
  <c r="D33" i="24"/>
  <c r="C33" i="24"/>
  <c r="B33" i="24"/>
  <c r="H33" i="24" s="1"/>
  <c r="H5" i="24"/>
  <c r="H6" i="24"/>
  <c r="H7" i="24"/>
  <c r="H8" i="24"/>
  <c r="H9" i="24"/>
  <c r="H10" i="24"/>
  <c r="H11" i="24"/>
  <c r="H12" i="24"/>
  <c r="H13" i="24"/>
  <c r="H14" i="24"/>
  <c r="H4" i="24"/>
  <c r="C15" i="24"/>
  <c r="D15" i="24"/>
  <c r="E15" i="24"/>
  <c r="F15" i="24"/>
  <c r="G15" i="24"/>
  <c r="B15" i="24"/>
  <c r="I15" i="36"/>
  <c r="H15" i="36"/>
  <c r="G15" i="36"/>
  <c r="F15" i="36"/>
  <c r="E15" i="36"/>
  <c r="D15" i="36"/>
  <c r="C15" i="36"/>
  <c r="B15" i="36"/>
  <c r="C15" i="35"/>
  <c r="D15" i="35"/>
  <c r="E15" i="35"/>
  <c r="F15" i="35"/>
  <c r="G15" i="35"/>
  <c r="H15" i="35"/>
  <c r="I15" i="35"/>
  <c r="B15" i="35"/>
  <c r="J5" i="35"/>
  <c r="J6" i="35"/>
  <c r="J7" i="35"/>
  <c r="J8" i="35"/>
  <c r="J9" i="35"/>
  <c r="J10" i="35"/>
  <c r="J11" i="35"/>
  <c r="J12" i="35"/>
  <c r="J13" i="35"/>
  <c r="J14" i="35"/>
  <c r="J4" i="35"/>
  <c r="C12" i="27"/>
  <c r="B12" i="27"/>
  <c r="D5" i="27"/>
  <c r="D6" i="27"/>
  <c r="D7" i="27"/>
  <c r="D8" i="27"/>
  <c r="D9" i="27"/>
  <c r="D10" i="27"/>
  <c r="D11" i="27"/>
  <c r="D4" i="27"/>
  <c r="H15" i="24" l="1"/>
  <c r="J15" i="35"/>
  <c r="D27" i="27"/>
  <c r="D12" i="27"/>
  <c r="J21" i="48" l="1"/>
  <c r="I21" i="48"/>
  <c r="H21" i="48"/>
  <c r="G21" i="48"/>
  <c r="E21" i="48"/>
  <c r="D21" i="48"/>
  <c r="C21" i="48"/>
  <c r="B21" i="48"/>
  <c r="J20" i="48"/>
  <c r="I20" i="48"/>
  <c r="H20" i="48"/>
  <c r="G20" i="48"/>
  <c r="E20" i="48"/>
  <c r="D20" i="48"/>
  <c r="C20" i="48"/>
  <c r="B20" i="48"/>
  <c r="J19" i="48"/>
  <c r="I19" i="48"/>
  <c r="H19" i="48"/>
  <c r="G19" i="48"/>
  <c r="E19" i="48"/>
  <c r="E31" i="48" s="1"/>
  <c r="D19" i="48"/>
  <c r="C19" i="48"/>
  <c r="B19" i="48"/>
  <c r="J18" i="48"/>
  <c r="I18" i="48"/>
  <c r="H18" i="48"/>
  <c r="G18" i="48"/>
  <c r="E18" i="48"/>
  <c r="D18" i="48"/>
  <c r="C18" i="48"/>
  <c r="C30" i="48" s="1"/>
  <c r="B18" i="48"/>
  <c r="C5" i="48"/>
  <c r="D5" i="48"/>
  <c r="E5" i="48"/>
  <c r="G5" i="48"/>
  <c r="H5" i="48"/>
  <c r="I5" i="48"/>
  <c r="J5" i="48"/>
  <c r="C6" i="48"/>
  <c r="D6" i="48"/>
  <c r="E6" i="48"/>
  <c r="F6" i="48"/>
  <c r="G6" i="48"/>
  <c r="H6" i="48"/>
  <c r="I6" i="48"/>
  <c r="J6" i="48"/>
  <c r="J31" i="48" s="1"/>
  <c r="K6" i="48"/>
  <c r="C7" i="48"/>
  <c r="D7" i="48"/>
  <c r="E7" i="48"/>
  <c r="G7" i="48"/>
  <c r="H7" i="48"/>
  <c r="I7" i="48"/>
  <c r="J7" i="48"/>
  <c r="C8" i="48"/>
  <c r="D8" i="48"/>
  <c r="E8" i="48"/>
  <c r="G8" i="48"/>
  <c r="H8" i="48"/>
  <c r="I8" i="48"/>
  <c r="J8" i="48"/>
  <c r="K8" i="48"/>
  <c r="B6" i="48"/>
  <c r="B7" i="48"/>
  <c r="B8" i="48"/>
  <c r="B5" i="48"/>
  <c r="E41" i="51"/>
  <c r="D41" i="51"/>
  <c r="C41" i="51"/>
  <c r="B41" i="51"/>
  <c r="E40" i="51"/>
  <c r="D40" i="51"/>
  <c r="C40" i="51"/>
  <c r="B40" i="51"/>
  <c r="E39" i="51"/>
  <c r="D39" i="51"/>
  <c r="C39" i="51"/>
  <c r="B39" i="51"/>
  <c r="E38" i="51"/>
  <c r="D38" i="51"/>
  <c r="C38" i="51"/>
  <c r="B38" i="51"/>
  <c r="E37" i="51"/>
  <c r="D37" i="51"/>
  <c r="C37" i="51"/>
  <c r="B37" i="51"/>
  <c r="E36" i="51"/>
  <c r="D36" i="51"/>
  <c r="C36" i="51"/>
  <c r="B36" i="51"/>
  <c r="F35" i="51"/>
  <c r="E35" i="51"/>
  <c r="D35" i="51"/>
  <c r="C35" i="51"/>
  <c r="B35" i="51"/>
  <c r="E34" i="51"/>
  <c r="D34" i="51"/>
  <c r="C34" i="51"/>
  <c r="B34" i="51"/>
  <c r="E28" i="51"/>
  <c r="D28" i="51"/>
  <c r="C28" i="51"/>
  <c r="B28" i="51"/>
  <c r="F27" i="51"/>
  <c r="F26" i="51"/>
  <c r="F25" i="51"/>
  <c r="F39" i="51" s="1"/>
  <c r="F24" i="51"/>
  <c r="F23" i="51"/>
  <c r="F22" i="51"/>
  <c r="F21" i="51"/>
  <c r="F20" i="51"/>
  <c r="E12" i="51"/>
  <c r="D12" i="51"/>
  <c r="C12" i="51"/>
  <c r="C42" i="51" s="1"/>
  <c r="B12" i="51"/>
  <c r="B42" i="51" s="1"/>
  <c r="F11" i="51"/>
  <c r="F10" i="51"/>
  <c r="F9" i="51"/>
  <c r="F8" i="51"/>
  <c r="F7" i="51"/>
  <c r="F6" i="51"/>
  <c r="F5" i="51"/>
  <c r="F4" i="51"/>
  <c r="F34" i="51" s="1"/>
  <c r="E33" i="50"/>
  <c r="D33" i="50"/>
  <c r="C33" i="50"/>
  <c r="B33" i="50"/>
  <c r="E32" i="50"/>
  <c r="D32" i="50"/>
  <c r="C32" i="50"/>
  <c r="B32" i="50"/>
  <c r="E31" i="50"/>
  <c r="D31" i="50"/>
  <c r="C31" i="50"/>
  <c r="B31" i="50"/>
  <c r="E30" i="50"/>
  <c r="D30" i="50"/>
  <c r="C30" i="50"/>
  <c r="B30" i="50"/>
  <c r="J22" i="50"/>
  <c r="I22" i="50"/>
  <c r="H22" i="50"/>
  <c r="G22" i="50"/>
  <c r="E22" i="50"/>
  <c r="D22" i="50"/>
  <c r="C22" i="50"/>
  <c r="B22" i="50"/>
  <c r="O21" i="50"/>
  <c r="N21" i="50"/>
  <c r="M21" i="50"/>
  <c r="L21" i="50"/>
  <c r="K21" i="50"/>
  <c r="F21" i="50"/>
  <c r="O20" i="50"/>
  <c r="N20" i="50"/>
  <c r="M20" i="50"/>
  <c r="L20" i="50"/>
  <c r="K20" i="50"/>
  <c r="F20" i="50"/>
  <c r="O19" i="50"/>
  <c r="N19" i="50"/>
  <c r="M19" i="50"/>
  <c r="L19" i="50"/>
  <c r="K19" i="50"/>
  <c r="F19" i="50"/>
  <c r="O18" i="50"/>
  <c r="N18" i="50"/>
  <c r="M18" i="50"/>
  <c r="L18" i="50"/>
  <c r="K18" i="50"/>
  <c r="F18" i="50"/>
  <c r="J9" i="50"/>
  <c r="I9" i="50"/>
  <c r="H9" i="50"/>
  <c r="G9" i="50"/>
  <c r="E9" i="50"/>
  <c r="D9" i="50"/>
  <c r="C9" i="50"/>
  <c r="B9" i="50"/>
  <c r="B34" i="50" s="1"/>
  <c r="O8" i="50"/>
  <c r="O33" i="50" s="1"/>
  <c r="N8" i="50"/>
  <c r="M8" i="50"/>
  <c r="L8" i="50"/>
  <c r="L33" i="50" s="1"/>
  <c r="K8" i="50"/>
  <c r="F8" i="50"/>
  <c r="O7" i="50"/>
  <c r="N7" i="50"/>
  <c r="N32" i="50" s="1"/>
  <c r="M7" i="50"/>
  <c r="M32" i="50" s="1"/>
  <c r="L7" i="50"/>
  <c r="K7" i="50"/>
  <c r="F7" i="50"/>
  <c r="F32" i="50" s="1"/>
  <c r="O6" i="50"/>
  <c r="N6" i="50"/>
  <c r="M6" i="50"/>
  <c r="L6" i="50"/>
  <c r="L31" i="50" s="1"/>
  <c r="K6" i="50"/>
  <c r="K31" i="50" s="1"/>
  <c r="F6" i="50"/>
  <c r="F31" i="50" s="1"/>
  <c r="O5" i="50"/>
  <c r="N5" i="50"/>
  <c r="M5" i="50"/>
  <c r="L5" i="50"/>
  <c r="L30" i="50" s="1"/>
  <c r="K5" i="50"/>
  <c r="F5" i="50"/>
  <c r="F30" i="50" s="1"/>
  <c r="J33" i="49"/>
  <c r="I33" i="49"/>
  <c r="H33" i="49"/>
  <c r="G33" i="49"/>
  <c r="E33" i="49"/>
  <c r="D33" i="49"/>
  <c r="C33" i="49"/>
  <c r="B33" i="49"/>
  <c r="J32" i="49"/>
  <c r="I32" i="49"/>
  <c r="H32" i="49"/>
  <c r="G32" i="49"/>
  <c r="E32" i="49"/>
  <c r="D32" i="49"/>
  <c r="C32" i="49"/>
  <c r="B32" i="49"/>
  <c r="J31" i="49"/>
  <c r="I31" i="49"/>
  <c r="H31" i="49"/>
  <c r="G31" i="49"/>
  <c r="E31" i="49"/>
  <c r="D31" i="49"/>
  <c r="C31" i="49"/>
  <c r="B31" i="49"/>
  <c r="J30" i="49"/>
  <c r="I30" i="49"/>
  <c r="H30" i="49"/>
  <c r="G30" i="49"/>
  <c r="E30" i="49"/>
  <c r="D30" i="49"/>
  <c r="C30" i="49"/>
  <c r="B30" i="49"/>
  <c r="J22" i="49"/>
  <c r="J22" i="48" s="1"/>
  <c r="I22" i="49"/>
  <c r="I34" i="49" s="1"/>
  <c r="H22" i="49"/>
  <c r="H22" i="48" s="1"/>
  <c r="G22" i="49"/>
  <c r="G22" i="48" s="1"/>
  <c r="E22" i="49"/>
  <c r="D22" i="49"/>
  <c r="C22" i="49"/>
  <c r="C22" i="48" s="1"/>
  <c r="B22" i="49"/>
  <c r="O21" i="49"/>
  <c r="O21" i="48" s="1"/>
  <c r="N21" i="49"/>
  <c r="M21" i="49"/>
  <c r="L21" i="49"/>
  <c r="K21" i="49"/>
  <c r="K21" i="48" s="1"/>
  <c r="F21" i="49"/>
  <c r="O20" i="49"/>
  <c r="N20" i="49"/>
  <c r="N20" i="48" s="1"/>
  <c r="M20" i="49"/>
  <c r="M20" i="48" s="1"/>
  <c r="L20" i="49"/>
  <c r="K20" i="49"/>
  <c r="K20" i="48" s="1"/>
  <c r="F20" i="49"/>
  <c r="O19" i="49"/>
  <c r="N19" i="49"/>
  <c r="M19" i="49"/>
  <c r="L19" i="49"/>
  <c r="P19" i="49" s="1"/>
  <c r="K19" i="49"/>
  <c r="K19" i="48" s="1"/>
  <c r="F19" i="49"/>
  <c r="O18" i="49"/>
  <c r="N18" i="49"/>
  <c r="M18" i="49"/>
  <c r="L18" i="49"/>
  <c r="K18" i="49"/>
  <c r="K18" i="48" s="1"/>
  <c r="F18" i="49"/>
  <c r="J9" i="49"/>
  <c r="I9" i="49"/>
  <c r="H9" i="49"/>
  <c r="H34" i="49" s="1"/>
  <c r="G9" i="49"/>
  <c r="G34" i="49" s="1"/>
  <c r="E9" i="49"/>
  <c r="E9" i="48" s="1"/>
  <c r="D9" i="49"/>
  <c r="C9" i="49"/>
  <c r="C34" i="49" s="1"/>
  <c r="B9" i="49"/>
  <c r="O8" i="49"/>
  <c r="N8" i="49"/>
  <c r="M8" i="49"/>
  <c r="L8" i="49"/>
  <c r="K8" i="49"/>
  <c r="F8" i="49"/>
  <c r="F33" i="49" s="1"/>
  <c r="O7" i="49"/>
  <c r="O32" i="49" s="1"/>
  <c r="N7" i="49"/>
  <c r="M7" i="49"/>
  <c r="L7" i="49"/>
  <c r="K7" i="49"/>
  <c r="K7" i="48" s="1"/>
  <c r="F7" i="49"/>
  <c r="F32" i="49" s="1"/>
  <c r="O6" i="49"/>
  <c r="O6" i="48" s="1"/>
  <c r="N6" i="49"/>
  <c r="N31" i="49" s="1"/>
  <c r="M6" i="49"/>
  <c r="M31" i="49" s="1"/>
  <c r="L6" i="49"/>
  <c r="K6" i="49"/>
  <c r="F6" i="49"/>
  <c r="F31" i="49" s="1"/>
  <c r="O5" i="49"/>
  <c r="N5" i="49"/>
  <c r="M5" i="49"/>
  <c r="M5" i="48" s="1"/>
  <c r="L5" i="49"/>
  <c r="L30" i="49" s="1"/>
  <c r="K5" i="49"/>
  <c r="K30" i="49" s="1"/>
  <c r="F5" i="49"/>
  <c r="J34" i="50" l="1"/>
  <c r="K30" i="50"/>
  <c r="O18" i="48"/>
  <c r="I22" i="48"/>
  <c r="I34" i="48" s="1"/>
  <c r="L32" i="49"/>
  <c r="O19" i="48"/>
  <c r="I9" i="48"/>
  <c r="G32" i="48"/>
  <c r="H33" i="48"/>
  <c r="P18" i="50"/>
  <c r="D32" i="48"/>
  <c r="O30" i="50"/>
  <c r="N18" i="48"/>
  <c r="F20" i="48"/>
  <c r="L21" i="48"/>
  <c r="L33" i="48" s="1"/>
  <c r="M7" i="48"/>
  <c r="O8" i="48"/>
  <c r="O33" i="48" s="1"/>
  <c r="D30" i="48"/>
  <c r="E30" i="48"/>
  <c r="L8" i="48"/>
  <c r="F18" i="48"/>
  <c r="B22" i="48"/>
  <c r="E32" i="48"/>
  <c r="N19" i="48"/>
  <c r="D22" i="48"/>
  <c r="E33" i="48"/>
  <c r="D31" i="48"/>
  <c r="B32" i="48"/>
  <c r="D42" i="51"/>
  <c r="F37" i="51"/>
  <c r="E42" i="51"/>
  <c r="F40" i="51"/>
  <c r="N30" i="50"/>
  <c r="L32" i="50"/>
  <c r="N33" i="50"/>
  <c r="P20" i="50"/>
  <c r="M19" i="48"/>
  <c r="O20" i="48"/>
  <c r="I30" i="48"/>
  <c r="F21" i="48"/>
  <c r="M18" i="48"/>
  <c r="M30" i="48" s="1"/>
  <c r="E22" i="48"/>
  <c r="E34" i="48" s="1"/>
  <c r="N31" i="50"/>
  <c r="F33" i="50"/>
  <c r="B30" i="48"/>
  <c r="M21" i="48"/>
  <c r="F19" i="48"/>
  <c r="F31" i="48" s="1"/>
  <c r="L20" i="48"/>
  <c r="N21" i="48"/>
  <c r="K33" i="50"/>
  <c r="N8" i="48"/>
  <c r="J9" i="48"/>
  <c r="H30" i="48"/>
  <c r="I34" i="50"/>
  <c r="O5" i="48"/>
  <c r="O30" i="48" s="1"/>
  <c r="M8" i="48"/>
  <c r="F5" i="48"/>
  <c r="L6" i="48"/>
  <c r="N7" i="48"/>
  <c r="B9" i="48"/>
  <c r="D9" i="48"/>
  <c r="N5" i="48"/>
  <c r="I32" i="48"/>
  <c r="J34" i="48"/>
  <c r="G33" i="48"/>
  <c r="G30" i="48"/>
  <c r="N32" i="48"/>
  <c r="P18" i="49"/>
  <c r="O31" i="48"/>
  <c r="L19" i="48"/>
  <c r="L31" i="48" s="1"/>
  <c r="L18" i="48"/>
  <c r="H32" i="48"/>
  <c r="I33" i="48"/>
  <c r="H31" i="48"/>
  <c r="J33" i="48"/>
  <c r="K5" i="48"/>
  <c r="K30" i="48" s="1"/>
  <c r="H9" i="48"/>
  <c r="H34" i="48" s="1"/>
  <c r="J30" i="48"/>
  <c r="K31" i="48"/>
  <c r="K33" i="49"/>
  <c r="G9" i="48"/>
  <c r="G34" i="48" s="1"/>
  <c r="L5" i="48"/>
  <c r="C9" i="48"/>
  <c r="C34" i="48" s="1"/>
  <c r="O7" i="48"/>
  <c r="M6" i="48"/>
  <c r="M31" i="48" s="1"/>
  <c r="N6" i="48"/>
  <c r="F7" i="48"/>
  <c r="F32" i="48" s="1"/>
  <c r="F30" i="48"/>
  <c r="M32" i="48"/>
  <c r="F8" i="48"/>
  <c r="L7" i="48"/>
  <c r="F38" i="51"/>
  <c r="F28" i="51"/>
  <c r="F41" i="51"/>
  <c r="F36" i="51"/>
  <c r="G31" i="48"/>
  <c r="B33" i="48"/>
  <c r="C31" i="48"/>
  <c r="K32" i="48"/>
  <c r="I31" i="48"/>
  <c r="J32" i="48"/>
  <c r="K33" i="48"/>
  <c r="C33" i="48"/>
  <c r="B31" i="48"/>
  <c r="C32" i="48"/>
  <c r="D33" i="48"/>
  <c r="K22" i="50"/>
  <c r="L22" i="50"/>
  <c r="M22" i="50"/>
  <c r="N22" i="50"/>
  <c r="O22" i="50"/>
  <c r="K32" i="50"/>
  <c r="H34" i="50"/>
  <c r="M22" i="49"/>
  <c r="N22" i="49"/>
  <c r="K22" i="49"/>
  <c r="O22" i="49"/>
  <c r="K31" i="49"/>
  <c r="M32" i="49"/>
  <c r="O33" i="49"/>
  <c r="J34" i="49"/>
  <c r="M30" i="50"/>
  <c r="O9" i="49"/>
  <c r="L33" i="49"/>
  <c r="K32" i="49"/>
  <c r="P6" i="49"/>
  <c r="M33" i="50"/>
  <c r="P21" i="50"/>
  <c r="F22" i="50"/>
  <c r="F34" i="50" s="1"/>
  <c r="M31" i="50"/>
  <c r="O32" i="50"/>
  <c r="C34" i="50"/>
  <c r="P19" i="50"/>
  <c r="P19" i="48" s="1"/>
  <c r="O31" i="50"/>
  <c r="E34" i="50"/>
  <c r="M33" i="49"/>
  <c r="N30" i="49"/>
  <c r="P20" i="49"/>
  <c r="N32" i="49"/>
  <c r="B34" i="49"/>
  <c r="F22" i="49"/>
  <c r="L22" i="49"/>
  <c r="O31" i="49"/>
  <c r="P8" i="49"/>
  <c r="O30" i="49"/>
  <c r="F9" i="49"/>
  <c r="F9" i="48" s="1"/>
  <c r="O9" i="50"/>
  <c r="M9" i="50"/>
  <c r="N9" i="50"/>
  <c r="D34" i="50"/>
  <c r="F9" i="50"/>
  <c r="F30" i="49"/>
  <c r="M9" i="49"/>
  <c r="N9" i="49"/>
  <c r="D34" i="49"/>
  <c r="E34" i="49"/>
  <c r="M30" i="49"/>
  <c r="F12" i="51"/>
  <c r="P7" i="50"/>
  <c r="P32" i="50" s="1"/>
  <c r="P6" i="50"/>
  <c r="K9" i="50"/>
  <c r="P8" i="50"/>
  <c r="P5" i="50"/>
  <c r="L9" i="50"/>
  <c r="P7" i="49"/>
  <c r="P5" i="49"/>
  <c r="L9" i="49"/>
  <c r="P21" i="49"/>
  <c r="K9" i="49"/>
  <c r="K9" i="48" s="1"/>
  <c r="L31" i="49"/>
  <c r="N33" i="49"/>
  <c r="N30" i="48" l="1"/>
  <c r="M33" i="48"/>
  <c r="K22" i="48"/>
  <c r="P18" i="48"/>
  <c r="N31" i="48"/>
  <c r="O32" i="48"/>
  <c r="P22" i="50"/>
  <c r="B34" i="48"/>
  <c r="N33" i="48"/>
  <c r="D34" i="48"/>
  <c r="L32" i="48"/>
  <c r="F33" i="48"/>
  <c r="L30" i="48"/>
  <c r="L22" i="48"/>
  <c r="K34" i="50"/>
  <c r="N34" i="50"/>
  <c r="F22" i="48"/>
  <c r="F34" i="48" s="1"/>
  <c r="O22" i="48"/>
  <c r="M34" i="50"/>
  <c r="O34" i="50"/>
  <c r="N22" i="48"/>
  <c r="P21" i="48"/>
  <c r="M22" i="48"/>
  <c r="L9" i="48"/>
  <c r="P5" i="48"/>
  <c r="P8" i="48"/>
  <c r="P7" i="48"/>
  <c r="O9" i="48"/>
  <c r="K34" i="48"/>
  <c r="P22" i="49"/>
  <c r="P20" i="48"/>
  <c r="O34" i="49"/>
  <c r="P31" i="49"/>
  <c r="P6" i="48"/>
  <c r="P31" i="48" s="1"/>
  <c r="N34" i="49"/>
  <c r="N9" i="48"/>
  <c r="M34" i="49"/>
  <c r="M9" i="48"/>
  <c r="F42" i="51"/>
  <c r="L34" i="50"/>
  <c r="K34" i="49"/>
  <c r="P33" i="50"/>
  <c r="P31" i="50"/>
  <c r="L34" i="49"/>
  <c r="F34" i="49"/>
  <c r="P32" i="49"/>
  <c r="P33" i="49"/>
  <c r="P30" i="50"/>
  <c r="P9" i="50"/>
  <c r="P30" i="49"/>
  <c r="P9" i="49"/>
  <c r="P30" i="48" l="1"/>
  <c r="P22" i="48"/>
  <c r="P34" i="50"/>
  <c r="M34" i="48"/>
  <c r="P33" i="48"/>
  <c r="N34" i="48"/>
  <c r="L34" i="48"/>
  <c r="O34" i="48"/>
  <c r="P32" i="48"/>
  <c r="P34" i="49"/>
  <c r="P9" i="48"/>
  <c r="P34" i="48" s="1"/>
  <c r="E22" i="41"/>
  <c r="D22" i="41"/>
  <c r="C22" i="41"/>
  <c r="B22" i="41"/>
  <c r="E21" i="41"/>
  <c r="D21" i="41"/>
  <c r="C21" i="41"/>
  <c r="B21" i="41"/>
  <c r="E20" i="41"/>
  <c r="D20" i="41"/>
  <c r="C20" i="41"/>
  <c r="B20" i="41"/>
  <c r="E19" i="41"/>
  <c r="D19" i="41"/>
  <c r="C19" i="41"/>
  <c r="B19" i="41"/>
  <c r="E18" i="41"/>
  <c r="D18" i="41"/>
  <c r="C18" i="41"/>
  <c r="B18" i="41"/>
  <c r="E17" i="41"/>
  <c r="D17" i="41"/>
  <c r="C17" i="41"/>
  <c r="B17" i="41"/>
  <c r="C4" i="41"/>
  <c r="D4" i="41"/>
  <c r="E4" i="41"/>
  <c r="C5" i="41"/>
  <c r="D5" i="41"/>
  <c r="E5" i="41"/>
  <c r="C6" i="41"/>
  <c r="D6" i="41"/>
  <c r="E6" i="41"/>
  <c r="C7" i="41"/>
  <c r="D7" i="41"/>
  <c r="E7" i="41"/>
  <c r="C8" i="41"/>
  <c r="D8" i="41"/>
  <c r="E8" i="41"/>
  <c r="C9" i="41"/>
  <c r="D9" i="41"/>
  <c r="E9" i="41"/>
  <c r="B5" i="41"/>
  <c r="B6" i="41"/>
  <c r="B7" i="41"/>
  <c r="B8" i="41"/>
  <c r="B9" i="41"/>
  <c r="B4" i="41"/>
  <c r="D31" i="46"/>
  <c r="C31" i="46"/>
  <c r="B31" i="46"/>
  <c r="E30" i="46"/>
  <c r="E29" i="46"/>
  <c r="E28" i="46"/>
  <c r="E27" i="46"/>
  <c r="E26" i="46"/>
  <c r="E25" i="46"/>
  <c r="E24" i="46"/>
  <c r="E23" i="46"/>
  <c r="E22" i="46"/>
  <c r="E21" i="46"/>
  <c r="E13" i="46"/>
  <c r="E12" i="46"/>
  <c r="E11" i="46"/>
  <c r="E10" i="46"/>
  <c r="E9" i="46"/>
  <c r="E8" i="46"/>
  <c r="E7" i="46"/>
  <c r="E6" i="46"/>
  <c r="E5" i="46"/>
  <c r="E4" i="46"/>
  <c r="E30" i="45"/>
  <c r="E29" i="45"/>
  <c r="E28" i="45"/>
  <c r="E27" i="45"/>
  <c r="E26" i="45"/>
  <c r="E25" i="45"/>
  <c r="E24" i="45"/>
  <c r="E23" i="45"/>
  <c r="E22" i="45"/>
  <c r="E21" i="45"/>
  <c r="E13" i="45"/>
  <c r="E12" i="45"/>
  <c r="E11" i="45"/>
  <c r="E10" i="45"/>
  <c r="E9" i="45"/>
  <c r="E8" i="45"/>
  <c r="E7" i="45"/>
  <c r="E6" i="45"/>
  <c r="E5" i="45"/>
  <c r="E4" i="45"/>
  <c r="E31" i="46" l="1"/>
  <c r="F4" i="41"/>
  <c r="B10" i="41"/>
  <c r="D14" i="46" l="1"/>
  <c r="C14" i="46"/>
  <c r="B14" i="46"/>
  <c r="D31" i="45"/>
  <c r="C31" i="45"/>
  <c r="B31" i="45"/>
  <c r="C14" i="45"/>
  <c r="D14" i="45"/>
  <c r="B14" i="45"/>
  <c r="D47" i="45"/>
  <c r="B38" i="45"/>
  <c r="D30" i="42"/>
  <c r="C30" i="42"/>
  <c r="B30" i="42"/>
  <c r="D29" i="42"/>
  <c r="C29" i="42"/>
  <c r="B29" i="42"/>
  <c r="D28" i="42"/>
  <c r="C28" i="42"/>
  <c r="B28" i="42"/>
  <c r="D27" i="42"/>
  <c r="C27" i="42"/>
  <c r="B27" i="42"/>
  <c r="D26" i="42"/>
  <c r="C26" i="42"/>
  <c r="B26" i="42"/>
  <c r="D25" i="42"/>
  <c r="C25" i="42"/>
  <c r="B25" i="42"/>
  <c r="D24" i="42"/>
  <c r="C24" i="42"/>
  <c r="B24" i="42"/>
  <c r="D23" i="42"/>
  <c r="C23" i="42"/>
  <c r="B23" i="42"/>
  <c r="D22" i="42"/>
  <c r="C22" i="42"/>
  <c r="B22" i="42"/>
  <c r="D21" i="42"/>
  <c r="C21" i="42"/>
  <c r="B21" i="42"/>
  <c r="B5" i="42"/>
  <c r="C5" i="42"/>
  <c r="D5" i="42"/>
  <c r="B6" i="42"/>
  <c r="C6" i="42"/>
  <c r="D6" i="42"/>
  <c r="B7" i="42"/>
  <c r="C7" i="42"/>
  <c r="D7" i="42"/>
  <c r="B8" i="42"/>
  <c r="C8" i="42"/>
  <c r="D8" i="42"/>
  <c r="B9" i="42"/>
  <c r="C9" i="42"/>
  <c r="D9" i="42"/>
  <c r="B10" i="42"/>
  <c r="C10" i="42"/>
  <c r="D10" i="42"/>
  <c r="B11" i="42"/>
  <c r="C11" i="42"/>
  <c r="D11" i="42"/>
  <c r="B12" i="42"/>
  <c r="C12" i="42"/>
  <c r="D12" i="42"/>
  <c r="B13" i="42"/>
  <c r="C13" i="42"/>
  <c r="D13" i="42"/>
  <c r="C4" i="42"/>
  <c r="D4" i="42"/>
  <c r="B4" i="42"/>
  <c r="E31" i="45" l="1"/>
  <c r="E14" i="46"/>
  <c r="E14" i="45"/>
  <c r="E4" i="42"/>
  <c r="D47" i="46" l="1"/>
  <c r="C47" i="46"/>
  <c r="B47" i="46"/>
  <c r="D46" i="46"/>
  <c r="C46" i="46"/>
  <c r="B46" i="46"/>
  <c r="D45" i="46"/>
  <c r="C45" i="46"/>
  <c r="B45" i="46"/>
  <c r="D44" i="46"/>
  <c r="C44" i="46"/>
  <c r="B44" i="46"/>
  <c r="D43" i="46"/>
  <c r="C43" i="46"/>
  <c r="B43" i="46"/>
  <c r="D42" i="46"/>
  <c r="C42" i="46"/>
  <c r="B42" i="46"/>
  <c r="D41" i="46"/>
  <c r="C41" i="46"/>
  <c r="B41" i="46"/>
  <c r="D40" i="46"/>
  <c r="C40" i="46"/>
  <c r="B40" i="46"/>
  <c r="D39" i="46"/>
  <c r="C39" i="46"/>
  <c r="B39" i="46"/>
  <c r="D38" i="46"/>
  <c r="C38" i="46"/>
  <c r="B38" i="46"/>
  <c r="C47" i="45"/>
  <c r="B47" i="45"/>
  <c r="D46" i="45"/>
  <c r="C46" i="45"/>
  <c r="B46" i="45"/>
  <c r="D45" i="45"/>
  <c r="C45" i="45"/>
  <c r="B45" i="45"/>
  <c r="D44" i="45"/>
  <c r="C44" i="45"/>
  <c r="B44" i="45"/>
  <c r="D43" i="45"/>
  <c r="C43" i="45"/>
  <c r="B43" i="45"/>
  <c r="D42" i="45"/>
  <c r="C42" i="45"/>
  <c r="B42" i="45"/>
  <c r="D41" i="45"/>
  <c r="C41" i="45"/>
  <c r="B41" i="45"/>
  <c r="D40" i="45"/>
  <c r="C40" i="45"/>
  <c r="B40" i="45"/>
  <c r="D39" i="45"/>
  <c r="C39" i="45"/>
  <c r="B39" i="45"/>
  <c r="D38" i="45"/>
  <c r="C38" i="45"/>
  <c r="C38" i="42"/>
  <c r="D38" i="42"/>
  <c r="C39" i="42"/>
  <c r="D39" i="42"/>
  <c r="C40" i="42"/>
  <c r="D40" i="42"/>
  <c r="C41" i="42"/>
  <c r="D41" i="42"/>
  <c r="C42" i="42"/>
  <c r="D42" i="42"/>
  <c r="C43" i="42"/>
  <c r="D43" i="42"/>
  <c r="C44" i="42"/>
  <c r="D44" i="42"/>
  <c r="C45" i="42"/>
  <c r="D45" i="42"/>
  <c r="C46" i="42"/>
  <c r="D46" i="42"/>
  <c r="C47" i="42"/>
  <c r="D47" i="42"/>
  <c r="B39" i="42"/>
  <c r="B40" i="42"/>
  <c r="B41" i="42"/>
  <c r="B42" i="42"/>
  <c r="B43" i="42"/>
  <c r="B44" i="42"/>
  <c r="B45" i="42"/>
  <c r="B46" i="42"/>
  <c r="B47" i="42"/>
  <c r="B38" i="42"/>
  <c r="E35" i="44"/>
  <c r="D35" i="44"/>
  <c r="C35" i="44"/>
  <c r="B35" i="44"/>
  <c r="E34" i="44"/>
  <c r="D34" i="44"/>
  <c r="C34" i="44"/>
  <c r="B34" i="44"/>
  <c r="E33" i="44"/>
  <c r="D33" i="44"/>
  <c r="C33" i="44"/>
  <c r="B33" i="44"/>
  <c r="E32" i="44"/>
  <c r="D32" i="44"/>
  <c r="C32" i="44"/>
  <c r="B32" i="44"/>
  <c r="E31" i="44"/>
  <c r="D31" i="44"/>
  <c r="C31" i="44"/>
  <c r="B31" i="44"/>
  <c r="E30" i="44"/>
  <c r="D30" i="44"/>
  <c r="C30" i="44"/>
  <c r="B30" i="44"/>
  <c r="E35" i="43"/>
  <c r="D35" i="43"/>
  <c r="C35" i="43"/>
  <c r="B35" i="43"/>
  <c r="E34" i="43"/>
  <c r="D34" i="43"/>
  <c r="C34" i="43"/>
  <c r="B34" i="43"/>
  <c r="E33" i="43"/>
  <c r="D33" i="43"/>
  <c r="C33" i="43"/>
  <c r="B33" i="43"/>
  <c r="E32" i="43"/>
  <c r="D32" i="43"/>
  <c r="C32" i="43"/>
  <c r="B32" i="43"/>
  <c r="E31" i="43"/>
  <c r="D31" i="43"/>
  <c r="C31" i="43"/>
  <c r="B31" i="43"/>
  <c r="E30" i="43"/>
  <c r="D30" i="43"/>
  <c r="C30" i="43"/>
  <c r="B30" i="43"/>
  <c r="C30" i="41"/>
  <c r="D30" i="41"/>
  <c r="E30" i="41"/>
  <c r="C31" i="41"/>
  <c r="D31" i="41"/>
  <c r="E31" i="41"/>
  <c r="C32" i="41"/>
  <c r="D32" i="41"/>
  <c r="E32" i="41"/>
  <c r="C33" i="41"/>
  <c r="D33" i="41"/>
  <c r="E33" i="41"/>
  <c r="C34" i="41"/>
  <c r="D34" i="41"/>
  <c r="E34" i="41"/>
  <c r="C35" i="41"/>
  <c r="D35" i="41"/>
  <c r="E35" i="41"/>
  <c r="B31" i="41"/>
  <c r="B32" i="41"/>
  <c r="B33" i="41"/>
  <c r="B34" i="41"/>
  <c r="B35" i="41"/>
  <c r="B30" i="41"/>
  <c r="E39" i="46" l="1"/>
  <c r="E47" i="46"/>
  <c r="D48" i="46"/>
  <c r="E44" i="46"/>
  <c r="E40" i="45"/>
  <c r="E38" i="45"/>
  <c r="E42" i="45"/>
  <c r="E44" i="45"/>
  <c r="E39" i="45"/>
  <c r="E47" i="45"/>
  <c r="E43" i="45"/>
  <c r="E46" i="45"/>
  <c r="E41" i="45"/>
  <c r="E45" i="45"/>
  <c r="B48" i="45"/>
  <c r="E42" i="46"/>
  <c r="E40" i="46"/>
  <c r="E45" i="46"/>
  <c r="E43" i="46"/>
  <c r="E38" i="46"/>
  <c r="E46" i="46"/>
  <c r="C48" i="46"/>
  <c r="E41" i="46"/>
  <c r="C48" i="45"/>
  <c r="B48" i="46"/>
  <c r="D48" i="45"/>
  <c r="D48" i="42"/>
  <c r="C48" i="42"/>
  <c r="B48" i="42"/>
  <c r="E47" i="42"/>
  <c r="E46" i="42"/>
  <c r="E45" i="42"/>
  <c r="E44" i="42"/>
  <c r="E43" i="42"/>
  <c r="E42" i="42"/>
  <c r="E41" i="42"/>
  <c r="E40" i="42"/>
  <c r="E39" i="42"/>
  <c r="E38" i="42"/>
  <c r="D31" i="42"/>
  <c r="C31" i="42"/>
  <c r="B31" i="42"/>
  <c r="E30" i="42"/>
  <c r="E29" i="42"/>
  <c r="E28" i="42"/>
  <c r="E27" i="42"/>
  <c r="E26" i="42"/>
  <c r="E25" i="42"/>
  <c r="E24" i="42"/>
  <c r="E23" i="42"/>
  <c r="E22" i="42"/>
  <c r="E21" i="42"/>
  <c r="B14" i="42"/>
  <c r="E36" i="44"/>
  <c r="D36" i="44"/>
  <c r="C36" i="44"/>
  <c r="B36" i="44"/>
  <c r="F35" i="44"/>
  <c r="F34" i="44"/>
  <c r="F33" i="44"/>
  <c r="F32" i="44"/>
  <c r="F31" i="44"/>
  <c r="F30" i="44"/>
  <c r="E23" i="44"/>
  <c r="D23" i="44"/>
  <c r="C23" i="44"/>
  <c r="B23" i="44"/>
  <c r="F22" i="44"/>
  <c r="F21" i="44"/>
  <c r="F20" i="44"/>
  <c r="F19" i="44"/>
  <c r="F18" i="44"/>
  <c r="F17" i="44"/>
  <c r="E10" i="44"/>
  <c r="D10" i="44"/>
  <c r="C10" i="44"/>
  <c r="B10" i="44"/>
  <c r="F9" i="44"/>
  <c r="F8" i="44"/>
  <c r="F7" i="44"/>
  <c r="F6" i="44"/>
  <c r="F5" i="44"/>
  <c r="F4" i="44"/>
  <c r="E36" i="43"/>
  <c r="D36" i="43"/>
  <c r="C36" i="43"/>
  <c r="B36" i="43"/>
  <c r="F35" i="43"/>
  <c r="F34" i="43"/>
  <c r="F33" i="43"/>
  <c r="F32" i="43"/>
  <c r="F31" i="43"/>
  <c r="F30" i="43"/>
  <c r="E23" i="43"/>
  <c r="D23" i="43"/>
  <c r="C23" i="43"/>
  <c r="B23" i="43"/>
  <c r="F22" i="43"/>
  <c r="F21" i="43"/>
  <c r="F20" i="43"/>
  <c r="F19" i="43"/>
  <c r="F18" i="43"/>
  <c r="F17" i="43"/>
  <c r="E10" i="43"/>
  <c r="D10" i="43"/>
  <c r="C10" i="43"/>
  <c r="B10" i="43"/>
  <c r="F9" i="43"/>
  <c r="F8" i="43"/>
  <c r="F7" i="43"/>
  <c r="F6" i="43"/>
  <c r="F5" i="43"/>
  <c r="F4" i="43"/>
  <c r="D14" i="42"/>
  <c r="C14" i="42"/>
  <c r="E13" i="42"/>
  <c r="E12" i="42"/>
  <c r="E11" i="42"/>
  <c r="E10" i="42"/>
  <c r="E9" i="42"/>
  <c r="E8" i="42"/>
  <c r="E7" i="42"/>
  <c r="E6" i="42"/>
  <c r="E5" i="42"/>
  <c r="E36" i="41"/>
  <c r="D36" i="41"/>
  <c r="C36" i="41"/>
  <c r="B36" i="41"/>
  <c r="F35" i="41"/>
  <c r="F34" i="41"/>
  <c r="F33" i="41"/>
  <c r="F32" i="41"/>
  <c r="F31" i="41"/>
  <c r="F30" i="41"/>
  <c r="E23" i="41"/>
  <c r="D23" i="41"/>
  <c r="C23" i="41"/>
  <c r="B23" i="41"/>
  <c r="F22" i="41"/>
  <c r="F21" i="41"/>
  <c r="F20" i="41"/>
  <c r="F19" i="41"/>
  <c r="F18" i="41"/>
  <c r="F17" i="41"/>
  <c r="E10" i="41"/>
  <c r="D10" i="41"/>
  <c r="C10" i="41"/>
  <c r="F9" i="41"/>
  <c r="F8" i="41"/>
  <c r="F7" i="41"/>
  <c r="F6" i="41"/>
  <c r="F5" i="41"/>
  <c r="F23" i="44" l="1"/>
  <c r="F23" i="43"/>
  <c r="F10" i="44"/>
  <c r="F10" i="43"/>
  <c r="F23" i="41"/>
  <c r="E48" i="45"/>
  <c r="E31" i="42"/>
  <c r="E48" i="46"/>
  <c r="E48" i="42"/>
  <c r="F36" i="44"/>
  <c r="F36" i="43"/>
  <c r="F36" i="41"/>
  <c r="E14" i="42"/>
  <c r="F10" i="41"/>
  <c r="C34" i="40" l="1"/>
  <c r="D27" i="40" s="1"/>
  <c r="C15" i="40"/>
  <c r="D10" i="40" s="1"/>
  <c r="D25" i="40" l="1"/>
  <c r="D33" i="40"/>
  <c r="D5" i="40"/>
  <c r="D7" i="40"/>
  <c r="D11" i="40"/>
  <c r="D12" i="40"/>
  <c r="D13" i="40"/>
  <c r="D14" i="40"/>
  <c r="D6" i="40"/>
  <c r="D4" i="40"/>
  <c r="D26" i="40"/>
  <c r="D28" i="40"/>
  <c r="D29" i="40"/>
  <c r="D8" i="40"/>
  <c r="D15" i="40"/>
  <c r="D30" i="40"/>
  <c r="D9" i="40"/>
  <c r="D23" i="40"/>
  <c r="D31" i="40"/>
  <c r="D24" i="40"/>
  <c r="D32" i="40"/>
  <c r="D34" i="40" l="1"/>
  <c r="G104" i="39" l="1"/>
  <c r="G103" i="39"/>
  <c r="G102" i="39"/>
  <c r="G101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3" i="39"/>
  <c r="G72" i="39"/>
  <c r="G71" i="39"/>
  <c r="G70" i="39"/>
  <c r="G69" i="39"/>
  <c r="G68" i="39"/>
  <c r="G67" i="39"/>
  <c r="G66" i="39"/>
  <c r="G65" i="39"/>
  <c r="G64" i="39"/>
  <c r="G63" i="39"/>
  <c r="G62" i="39"/>
  <c r="G61" i="39"/>
  <c r="G60" i="39"/>
  <c r="G59" i="39"/>
  <c r="G58" i="39"/>
  <c r="G57" i="39"/>
  <c r="G56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G5" i="39"/>
  <c r="G4" i="39"/>
  <c r="B105" i="39"/>
  <c r="C100" i="39"/>
  <c r="C105" i="39" s="1"/>
  <c r="E100" i="39"/>
  <c r="E105" i="39" s="1"/>
  <c r="F100" i="39"/>
  <c r="F105" i="39" s="1"/>
  <c r="B100" i="39"/>
  <c r="G21" i="38"/>
  <c r="G20" i="38"/>
  <c r="G19" i="38"/>
  <c r="G18" i="38"/>
  <c r="F17" i="38"/>
  <c r="F22" i="38" s="1"/>
  <c r="E17" i="38"/>
  <c r="E22" i="38" s="1"/>
  <c r="G16" i="38"/>
  <c r="G15" i="38"/>
  <c r="G14" i="38"/>
  <c r="G13" i="38"/>
  <c r="G12" i="38"/>
  <c r="G11" i="38"/>
  <c r="G10" i="38"/>
  <c r="G9" i="38"/>
  <c r="G8" i="38"/>
  <c r="G7" i="38"/>
  <c r="G6" i="38"/>
  <c r="G5" i="38"/>
  <c r="G4" i="38"/>
  <c r="D6" i="39"/>
  <c r="D7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76" i="39"/>
  <c r="D77" i="39"/>
  <c r="D78" i="39"/>
  <c r="D79" i="39"/>
  <c r="D80" i="39"/>
  <c r="D81" i="39"/>
  <c r="D82" i="39"/>
  <c r="D83" i="39"/>
  <c r="D84" i="39"/>
  <c r="D85" i="39"/>
  <c r="D86" i="39"/>
  <c r="D87" i="39"/>
  <c r="D88" i="39"/>
  <c r="D89" i="39"/>
  <c r="D90" i="39"/>
  <c r="D91" i="39"/>
  <c r="D92" i="39"/>
  <c r="D93" i="39"/>
  <c r="D94" i="39"/>
  <c r="D95" i="39"/>
  <c r="D96" i="39"/>
  <c r="D97" i="39"/>
  <c r="D98" i="39"/>
  <c r="D99" i="39"/>
  <c r="D101" i="39"/>
  <c r="D102" i="39"/>
  <c r="D103" i="39"/>
  <c r="D104" i="39"/>
  <c r="D5" i="39"/>
  <c r="D4" i="39"/>
  <c r="D19" i="38"/>
  <c r="D20" i="38"/>
  <c r="D21" i="38"/>
  <c r="D18" i="38"/>
  <c r="D5" i="38"/>
  <c r="D6" i="38"/>
  <c r="D7" i="38"/>
  <c r="D8" i="38"/>
  <c r="D9" i="38"/>
  <c r="D10" i="38"/>
  <c r="D11" i="38"/>
  <c r="D12" i="38"/>
  <c r="D13" i="38"/>
  <c r="D14" i="38"/>
  <c r="D15" i="38"/>
  <c r="D16" i="38"/>
  <c r="D4" i="38"/>
  <c r="C17" i="38"/>
  <c r="C22" i="38" s="1"/>
  <c r="G100" i="39" l="1"/>
  <c r="G105" i="39" s="1"/>
  <c r="D100" i="39"/>
  <c r="D17" i="38"/>
  <c r="D22" i="38" s="1"/>
  <c r="G17" i="38"/>
  <c r="G22" i="38" s="1"/>
  <c r="D105" i="39" l="1"/>
  <c r="B17" i="38"/>
  <c r="B22" i="38" s="1"/>
  <c r="C4" i="26" l="1"/>
  <c r="D4" i="26"/>
  <c r="E4" i="26"/>
  <c r="F4" i="26"/>
  <c r="G4" i="26"/>
  <c r="H4" i="26"/>
  <c r="I4" i="26"/>
  <c r="J4" i="26"/>
  <c r="C5" i="26"/>
  <c r="D5" i="26"/>
  <c r="E5" i="26"/>
  <c r="F5" i="26"/>
  <c r="G5" i="26"/>
  <c r="H5" i="26"/>
  <c r="I5" i="26"/>
  <c r="J5" i="26"/>
  <c r="C6" i="26"/>
  <c r="D6" i="26"/>
  <c r="E6" i="26"/>
  <c r="F6" i="26"/>
  <c r="G6" i="26"/>
  <c r="H6" i="26"/>
  <c r="I6" i="26"/>
  <c r="J6" i="26"/>
  <c r="C7" i="26"/>
  <c r="D7" i="26"/>
  <c r="E7" i="26"/>
  <c r="F7" i="26"/>
  <c r="G7" i="26"/>
  <c r="H7" i="26"/>
  <c r="I7" i="26"/>
  <c r="J7" i="26"/>
  <c r="C8" i="26"/>
  <c r="D8" i="26"/>
  <c r="E8" i="26"/>
  <c r="F8" i="26"/>
  <c r="G8" i="26"/>
  <c r="H8" i="26"/>
  <c r="I8" i="26"/>
  <c r="J8" i="26"/>
  <c r="C9" i="26"/>
  <c r="D9" i="26"/>
  <c r="E9" i="26"/>
  <c r="F9" i="26"/>
  <c r="G9" i="26"/>
  <c r="H9" i="26"/>
  <c r="I9" i="26"/>
  <c r="J9" i="26"/>
  <c r="C10" i="26"/>
  <c r="D10" i="26"/>
  <c r="E10" i="26"/>
  <c r="F10" i="26"/>
  <c r="G10" i="26"/>
  <c r="H10" i="26"/>
  <c r="I10" i="26"/>
  <c r="J10" i="26"/>
  <c r="C11" i="26"/>
  <c r="D11" i="26"/>
  <c r="E11" i="26"/>
  <c r="F11" i="26"/>
  <c r="G11" i="26"/>
  <c r="H11" i="26"/>
  <c r="I11" i="26"/>
  <c r="J11" i="26"/>
  <c r="C12" i="26"/>
  <c r="D12" i="26"/>
  <c r="E12" i="26"/>
  <c r="F12" i="26"/>
  <c r="G12" i="26"/>
  <c r="H12" i="26"/>
  <c r="I12" i="26"/>
  <c r="J12" i="26"/>
  <c r="C13" i="26"/>
  <c r="D13" i="26"/>
  <c r="E13" i="26"/>
  <c r="F13" i="26"/>
  <c r="G13" i="26"/>
  <c r="H13" i="26"/>
  <c r="I13" i="26"/>
  <c r="J13" i="26"/>
  <c r="C14" i="26"/>
  <c r="D14" i="26"/>
  <c r="E14" i="26"/>
  <c r="F14" i="26"/>
  <c r="G14" i="26"/>
  <c r="H14" i="26"/>
  <c r="I14" i="26"/>
  <c r="J14" i="26"/>
  <c r="C15" i="26"/>
  <c r="D15" i="26"/>
  <c r="E15" i="26"/>
  <c r="F15" i="26"/>
  <c r="G15" i="26"/>
  <c r="H15" i="26"/>
  <c r="I15" i="26"/>
  <c r="J15" i="26"/>
  <c r="B5" i="26"/>
  <c r="B6" i="26"/>
  <c r="B7" i="26"/>
  <c r="B8" i="26"/>
  <c r="B9" i="26"/>
  <c r="B10" i="26"/>
  <c r="B11" i="26"/>
  <c r="B12" i="26"/>
  <c r="B13" i="26"/>
  <c r="B14" i="26"/>
  <c r="B15" i="26"/>
  <c r="B4" i="26"/>
  <c r="C34" i="27" l="1"/>
  <c r="D34" i="27"/>
  <c r="C35" i="27"/>
  <c r="D35" i="27"/>
  <c r="C36" i="27"/>
  <c r="D36" i="27"/>
  <c r="C37" i="27"/>
  <c r="D37" i="27"/>
  <c r="C38" i="27"/>
  <c r="D38" i="27"/>
  <c r="C39" i="27"/>
  <c r="D39" i="27"/>
  <c r="C40" i="27"/>
  <c r="D40" i="27"/>
  <c r="C41" i="27"/>
  <c r="D41" i="27"/>
  <c r="C42" i="27"/>
  <c r="D42" i="27"/>
  <c r="B35" i="27"/>
  <c r="B36" i="27"/>
  <c r="B37" i="27"/>
  <c r="B38" i="27"/>
  <c r="B39" i="27"/>
  <c r="B40" i="27"/>
  <c r="B41" i="27"/>
  <c r="B42" i="27"/>
  <c r="B34" i="27"/>
  <c r="C40" i="24"/>
  <c r="D40" i="24"/>
  <c r="E40" i="24"/>
  <c r="F40" i="24"/>
  <c r="G40" i="24"/>
  <c r="H40" i="24"/>
  <c r="C41" i="24"/>
  <c r="D41" i="24"/>
  <c r="E41" i="24"/>
  <c r="F41" i="24"/>
  <c r="G41" i="24"/>
  <c r="H41" i="24"/>
  <c r="C42" i="24"/>
  <c r="D42" i="24"/>
  <c r="E42" i="24"/>
  <c r="F42" i="24"/>
  <c r="G42" i="24"/>
  <c r="H42" i="24"/>
  <c r="C43" i="24"/>
  <c r="D43" i="24"/>
  <c r="E43" i="24"/>
  <c r="F43" i="24"/>
  <c r="G43" i="24"/>
  <c r="H43" i="24"/>
  <c r="C44" i="24"/>
  <c r="D44" i="24"/>
  <c r="E44" i="24"/>
  <c r="F44" i="24"/>
  <c r="G44" i="24"/>
  <c r="H44" i="24"/>
  <c r="C45" i="24"/>
  <c r="D45" i="24"/>
  <c r="E45" i="24"/>
  <c r="F45" i="24"/>
  <c r="G45" i="24"/>
  <c r="H45" i="24"/>
  <c r="C46" i="24"/>
  <c r="D46" i="24"/>
  <c r="E46" i="24"/>
  <c r="F46" i="24"/>
  <c r="G46" i="24"/>
  <c r="H46" i="24"/>
  <c r="C47" i="24"/>
  <c r="D47" i="24"/>
  <c r="E47" i="24"/>
  <c r="F47" i="24"/>
  <c r="G47" i="24"/>
  <c r="H47" i="24"/>
  <c r="C48" i="24"/>
  <c r="D48" i="24"/>
  <c r="E48" i="24"/>
  <c r="F48" i="24"/>
  <c r="G48" i="24"/>
  <c r="H48" i="24"/>
  <c r="C49" i="24"/>
  <c r="D49" i="24"/>
  <c r="E49" i="24"/>
  <c r="F49" i="24"/>
  <c r="G49" i="24"/>
  <c r="H49" i="24"/>
  <c r="C50" i="24"/>
  <c r="D50" i="24"/>
  <c r="E50" i="24"/>
  <c r="F50" i="24"/>
  <c r="G50" i="24"/>
  <c r="H50" i="24"/>
  <c r="C51" i="24"/>
  <c r="D51" i="24"/>
  <c r="E51" i="24"/>
  <c r="F51" i="24"/>
  <c r="G51" i="24"/>
  <c r="H51" i="24"/>
  <c r="B41" i="24"/>
  <c r="B42" i="24"/>
  <c r="B43" i="24"/>
  <c r="B44" i="24"/>
  <c r="B45" i="24"/>
  <c r="B46" i="24"/>
  <c r="B47" i="24"/>
  <c r="B48" i="24"/>
  <c r="B49" i="24"/>
  <c r="B50" i="24"/>
  <c r="B51" i="24"/>
  <c r="B40" i="24"/>
  <c r="C40" i="23"/>
  <c r="D40" i="23"/>
  <c r="E40" i="23"/>
  <c r="F40" i="23"/>
  <c r="C41" i="23"/>
  <c r="D41" i="23"/>
  <c r="E41" i="23"/>
  <c r="F41" i="23"/>
  <c r="C42" i="23"/>
  <c r="D42" i="23"/>
  <c r="E42" i="23"/>
  <c r="F42" i="23"/>
  <c r="C43" i="23"/>
  <c r="D43" i="23"/>
  <c r="E43" i="23"/>
  <c r="F43" i="23"/>
  <c r="C44" i="23"/>
  <c r="D44" i="23"/>
  <c r="E44" i="23"/>
  <c r="F44" i="23"/>
  <c r="C45" i="23"/>
  <c r="D45" i="23"/>
  <c r="E45" i="23"/>
  <c r="F45" i="23"/>
  <c r="C46" i="23"/>
  <c r="D46" i="23"/>
  <c r="E46" i="23"/>
  <c r="F46" i="23"/>
  <c r="C47" i="23"/>
  <c r="D47" i="23"/>
  <c r="E47" i="23"/>
  <c r="F47" i="23"/>
  <c r="C48" i="23"/>
  <c r="D48" i="23"/>
  <c r="E48" i="23"/>
  <c r="F48" i="23"/>
  <c r="C49" i="23"/>
  <c r="D49" i="23"/>
  <c r="E49" i="23"/>
  <c r="F49" i="23"/>
  <c r="C50" i="23"/>
  <c r="D50" i="23"/>
  <c r="E50" i="23"/>
  <c r="F50" i="23"/>
  <c r="C51" i="23"/>
  <c r="D51" i="23"/>
  <c r="E51" i="23"/>
  <c r="F51" i="23"/>
  <c r="B41" i="23"/>
  <c r="B42" i="23"/>
  <c r="B43" i="23"/>
  <c r="B44" i="23"/>
  <c r="B45" i="23"/>
  <c r="B46" i="23"/>
  <c r="B47" i="23"/>
  <c r="B48" i="23"/>
  <c r="B49" i="23"/>
  <c r="B50" i="23"/>
  <c r="B51" i="23"/>
  <c r="B40" i="23"/>
  <c r="C48" i="22" l="1"/>
  <c r="D48" i="22"/>
  <c r="E48" i="22"/>
  <c r="F48" i="22"/>
  <c r="G48" i="22"/>
  <c r="H48" i="22"/>
  <c r="I48" i="22"/>
  <c r="J48" i="22"/>
  <c r="C49" i="22"/>
  <c r="D49" i="22"/>
  <c r="E49" i="22"/>
  <c r="F49" i="22"/>
  <c r="G49" i="22"/>
  <c r="H49" i="22"/>
  <c r="I49" i="22"/>
  <c r="J49" i="22"/>
  <c r="C50" i="22"/>
  <c r="D50" i="22"/>
  <c r="E50" i="22"/>
  <c r="F50" i="22"/>
  <c r="G50" i="22"/>
  <c r="H50" i="22"/>
  <c r="I50" i="22"/>
  <c r="J50" i="22"/>
  <c r="C51" i="22"/>
  <c r="D51" i="22"/>
  <c r="E51" i="22"/>
  <c r="F51" i="22"/>
  <c r="G51" i="22"/>
  <c r="H51" i="22"/>
  <c r="I51" i="22"/>
  <c r="J51" i="22"/>
  <c r="C52" i="22"/>
  <c r="D52" i="22"/>
  <c r="E52" i="22"/>
  <c r="F52" i="22"/>
  <c r="G52" i="22"/>
  <c r="H52" i="22"/>
  <c r="I52" i="22"/>
  <c r="J52" i="22"/>
  <c r="C53" i="22"/>
  <c r="D53" i="22"/>
  <c r="E53" i="22"/>
  <c r="F53" i="22"/>
  <c r="G53" i="22"/>
  <c r="H53" i="22"/>
  <c r="I53" i="22"/>
  <c r="J53" i="22"/>
  <c r="C54" i="22"/>
  <c r="D54" i="22"/>
  <c r="E54" i="22"/>
  <c r="F54" i="22"/>
  <c r="G54" i="22"/>
  <c r="H54" i="22"/>
  <c r="I54" i="22"/>
  <c r="J54" i="22"/>
  <c r="C55" i="22"/>
  <c r="D55" i="22"/>
  <c r="E55" i="22"/>
  <c r="F55" i="22"/>
  <c r="G55" i="22"/>
  <c r="H55" i="22"/>
  <c r="I55" i="22"/>
  <c r="J55" i="22"/>
  <c r="C56" i="22"/>
  <c r="D56" i="22"/>
  <c r="E56" i="22"/>
  <c r="F56" i="22"/>
  <c r="G56" i="22"/>
  <c r="H56" i="22"/>
  <c r="I56" i="22"/>
  <c r="J56" i="22"/>
  <c r="C57" i="22"/>
  <c r="D57" i="22"/>
  <c r="E57" i="22"/>
  <c r="F57" i="22"/>
  <c r="G57" i="22"/>
  <c r="H57" i="22"/>
  <c r="I57" i="22"/>
  <c r="J57" i="22"/>
  <c r="C58" i="22"/>
  <c r="D58" i="22"/>
  <c r="E58" i="22"/>
  <c r="F58" i="22"/>
  <c r="G58" i="22"/>
  <c r="H58" i="22"/>
  <c r="I58" i="22"/>
  <c r="J58" i="22"/>
  <c r="C59" i="22"/>
  <c r="D59" i="22"/>
  <c r="E59" i="22"/>
  <c r="F59" i="22"/>
  <c r="G59" i="22"/>
  <c r="H59" i="22"/>
  <c r="I59" i="22"/>
  <c r="J59" i="22"/>
  <c r="C60" i="22"/>
  <c r="D60" i="22"/>
  <c r="E60" i="22"/>
  <c r="F60" i="22"/>
  <c r="G60" i="22"/>
  <c r="H60" i="22"/>
  <c r="I60" i="22"/>
  <c r="J60" i="22"/>
  <c r="C61" i="22"/>
  <c r="D61" i="22"/>
  <c r="E61" i="22"/>
  <c r="F61" i="22"/>
  <c r="G61" i="22"/>
  <c r="H61" i="22"/>
  <c r="I61" i="22"/>
  <c r="J61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48" i="22"/>
  <c r="J18" i="34"/>
  <c r="I18" i="34"/>
  <c r="H18" i="34"/>
  <c r="G18" i="34"/>
  <c r="F18" i="34"/>
  <c r="E18" i="34"/>
  <c r="D18" i="34"/>
  <c r="C18" i="34"/>
  <c r="B18" i="34"/>
  <c r="J17" i="34"/>
  <c r="I17" i="34"/>
  <c r="H17" i="34"/>
  <c r="G17" i="34"/>
  <c r="F17" i="34"/>
  <c r="E17" i="34"/>
  <c r="D17" i="34"/>
  <c r="C17" i="34"/>
  <c r="B17" i="34"/>
  <c r="J16" i="34"/>
  <c r="I16" i="34"/>
  <c r="H16" i="34"/>
  <c r="G16" i="34"/>
  <c r="F16" i="34"/>
  <c r="E16" i="34"/>
  <c r="D16" i="34"/>
  <c r="C16" i="34"/>
  <c r="B16" i="34"/>
  <c r="J15" i="34"/>
  <c r="I15" i="34"/>
  <c r="H15" i="34"/>
  <c r="G15" i="34"/>
  <c r="F15" i="34"/>
  <c r="E15" i="34"/>
  <c r="D15" i="34"/>
  <c r="C15" i="34"/>
  <c r="B15" i="34"/>
  <c r="C4" i="34"/>
  <c r="D4" i="34"/>
  <c r="E4" i="34"/>
  <c r="F4" i="34"/>
  <c r="G4" i="34"/>
  <c r="H4" i="34"/>
  <c r="I4" i="34"/>
  <c r="J4" i="34"/>
  <c r="C5" i="34"/>
  <c r="D5" i="34"/>
  <c r="E5" i="34"/>
  <c r="F5" i="34"/>
  <c r="G5" i="34"/>
  <c r="H5" i="34"/>
  <c r="I5" i="34"/>
  <c r="J5" i="34"/>
  <c r="C6" i="34"/>
  <c r="D6" i="34"/>
  <c r="E6" i="34"/>
  <c r="E28" i="34" s="1"/>
  <c r="F6" i="34"/>
  <c r="G6" i="34"/>
  <c r="H6" i="34"/>
  <c r="I6" i="34"/>
  <c r="I28" i="34" s="1"/>
  <c r="J6" i="34"/>
  <c r="C7" i="34"/>
  <c r="D7" i="34"/>
  <c r="E7" i="34"/>
  <c r="F7" i="34"/>
  <c r="G7" i="34"/>
  <c r="H7" i="34"/>
  <c r="I7" i="34"/>
  <c r="J7" i="34"/>
  <c r="B5" i="34"/>
  <c r="B6" i="34"/>
  <c r="B7" i="34"/>
  <c r="B4" i="34"/>
  <c r="D26" i="33"/>
  <c r="E26" i="33"/>
  <c r="F26" i="33"/>
  <c r="D27" i="33"/>
  <c r="E27" i="33"/>
  <c r="F27" i="33"/>
  <c r="D28" i="33"/>
  <c r="E28" i="33"/>
  <c r="F28" i="33"/>
  <c r="D29" i="33"/>
  <c r="E29" i="33"/>
  <c r="F29" i="33"/>
  <c r="D26" i="32"/>
  <c r="E26" i="32"/>
  <c r="D27" i="32"/>
  <c r="E27" i="32"/>
  <c r="D28" i="32"/>
  <c r="E28" i="32"/>
  <c r="D29" i="32"/>
  <c r="E29" i="32"/>
  <c r="J29" i="33"/>
  <c r="I29" i="33"/>
  <c r="H29" i="33"/>
  <c r="G29" i="33"/>
  <c r="C29" i="33"/>
  <c r="B29" i="33"/>
  <c r="J28" i="33"/>
  <c r="I28" i="33"/>
  <c r="H28" i="33"/>
  <c r="G28" i="33"/>
  <c r="C28" i="33"/>
  <c r="B28" i="33"/>
  <c r="J27" i="33"/>
  <c r="I27" i="33"/>
  <c r="H27" i="33"/>
  <c r="G27" i="33"/>
  <c r="C27" i="33"/>
  <c r="B27" i="33"/>
  <c r="J26" i="33"/>
  <c r="I26" i="33"/>
  <c r="H26" i="33"/>
  <c r="G26" i="33"/>
  <c r="C26" i="33"/>
  <c r="B26" i="33"/>
  <c r="J29" i="32"/>
  <c r="I29" i="32"/>
  <c r="H29" i="32"/>
  <c r="G29" i="32"/>
  <c r="F29" i="32"/>
  <c r="C29" i="32"/>
  <c r="B29" i="32"/>
  <c r="J28" i="32"/>
  <c r="I28" i="32"/>
  <c r="H28" i="32"/>
  <c r="G28" i="32"/>
  <c r="F28" i="32"/>
  <c r="C28" i="32"/>
  <c r="B28" i="32"/>
  <c r="J27" i="32"/>
  <c r="I27" i="32"/>
  <c r="H27" i="32"/>
  <c r="G27" i="32"/>
  <c r="F27" i="32"/>
  <c r="C27" i="32"/>
  <c r="B27" i="32"/>
  <c r="J26" i="32"/>
  <c r="I26" i="32"/>
  <c r="H26" i="32"/>
  <c r="G26" i="32"/>
  <c r="F26" i="32"/>
  <c r="C26" i="32"/>
  <c r="B26" i="32"/>
  <c r="C46" i="31"/>
  <c r="D46" i="31"/>
  <c r="E46" i="31"/>
  <c r="F46" i="31"/>
  <c r="F46" i="21" s="1"/>
  <c r="G46" i="31"/>
  <c r="H46" i="31"/>
  <c r="C47" i="31"/>
  <c r="D47" i="31"/>
  <c r="E47" i="31"/>
  <c r="F47" i="31"/>
  <c r="G47" i="31"/>
  <c r="H47" i="31"/>
  <c r="C48" i="31"/>
  <c r="D48" i="31"/>
  <c r="E48" i="31"/>
  <c r="F48" i="31"/>
  <c r="G48" i="31"/>
  <c r="H48" i="31"/>
  <c r="C49" i="31"/>
  <c r="D49" i="31"/>
  <c r="E49" i="31"/>
  <c r="F49" i="31"/>
  <c r="G49" i="31"/>
  <c r="H49" i="31"/>
  <c r="C50" i="31"/>
  <c r="D50" i="31"/>
  <c r="E50" i="31"/>
  <c r="F50" i="31"/>
  <c r="G50" i="31"/>
  <c r="H50" i="31"/>
  <c r="C51" i="31"/>
  <c r="D51" i="31"/>
  <c r="E51" i="31"/>
  <c r="F51" i="31"/>
  <c r="G51" i="31"/>
  <c r="H51" i="31"/>
  <c r="C52" i="31"/>
  <c r="D52" i="31"/>
  <c r="E52" i="31"/>
  <c r="F52" i="31"/>
  <c r="G52" i="31"/>
  <c r="H52" i="31"/>
  <c r="C53" i="31"/>
  <c r="D53" i="31"/>
  <c r="E53" i="31"/>
  <c r="F53" i="31"/>
  <c r="G53" i="31"/>
  <c r="H53" i="31"/>
  <c r="C54" i="31"/>
  <c r="D54" i="31"/>
  <c r="E54" i="31"/>
  <c r="F54" i="31"/>
  <c r="G54" i="31"/>
  <c r="H54" i="31"/>
  <c r="C55" i="31"/>
  <c r="D55" i="31"/>
  <c r="E55" i="31"/>
  <c r="F55" i="31"/>
  <c r="G55" i="31"/>
  <c r="H55" i="31"/>
  <c r="C56" i="31"/>
  <c r="D56" i="31"/>
  <c r="E56" i="31"/>
  <c r="F56" i="31"/>
  <c r="G56" i="31"/>
  <c r="H56" i="31"/>
  <c r="C57" i="31"/>
  <c r="D57" i="31"/>
  <c r="E57" i="31"/>
  <c r="F57" i="31"/>
  <c r="G57" i="31"/>
  <c r="H57" i="31"/>
  <c r="C58" i="31"/>
  <c r="D58" i="31"/>
  <c r="E58" i="31"/>
  <c r="F58" i="31"/>
  <c r="G58" i="31"/>
  <c r="H58" i="31"/>
  <c r="C59" i="31"/>
  <c r="D59" i="31"/>
  <c r="E59" i="31"/>
  <c r="F59" i="31"/>
  <c r="G59" i="31"/>
  <c r="H59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46" i="31"/>
  <c r="B46" i="21" s="1"/>
  <c r="C46" i="30"/>
  <c r="D46" i="30"/>
  <c r="E46" i="30"/>
  <c r="F46" i="30"/>
  <c r="G46" i="30"/>
  <c r="G46" i="21" s="1"/>
  <c r="H46" i="30"/>
  <c r="H46" i="21" s="1"/>
  <c r="C47" i="30"/>
  <c r="D47" i="30"/>
  <c r="E47" i="30"/>
  <c r="F47" i="30"/>
  <c r="G47" i="30"/>
  <c r="H47" i="30"/>
  <c r="C48" i="30"/>
  <c r="C48" i="21" s="1"/>
  <c r="D48" i="30"/>
  <c r="D48" i="21" s="1"/>
  <c r="E48" i="30"/>
  <c r="F48" i="30"/>
  <c r="G48" i="30"/>
  <c r="H48" i="30"/>
  <c r="C49" i="30"/>
  <c r="D49" i="30"/>
  <c r="E49" i="30"/>
  <c r="F49" i="30"/>
  <c r="F49" i="21" s="1"/>
  <c r="G49" i="30"/>
  <c r="H49" i="30"/>
  <c r="C50" i="30"/>
  <c r="D50" i="30"/>
  <c r="E50" i="30"/>
  <c r="F50" i="30"/>
  <c r="G50" i="30"/>
  <c r="G50" i="21" s="1"/>
  <c r="H50" i="30"/>
  <c r="H50" i="21" s="1"/>
  <c r="C51" i="30"/>
  <c r="D51" i="30"/>
  <c r="E51" i="30"/>
  <c r="F51" i="30"/>
  <c r="G51" i="30"/>
  <c r="H51" i="30"/>
  <c r="C52" i="30"/>
  <c r="C52" i="21" s="1"/>
  <c r="D52" i="30"/>
  <c r="E52" i="30"/>
  <c r="F52" i="30"/>
  <c r="G52" i="30"/>
  <c r="H52" i="30"/>
  <c r="C53" i="30"/>
  <c r="D53" i="30"/>
  <c r="E53" i="30"/>
  <c r="E53" i="21" s="1"/>
  <c r="F53" i="30"/>
  <c r="F53" i="21" s="1"/>
  <c r="G53" i="30"/>
  <c r="H53" i="30"/>
  <c r="C54" i="30"/>
  <c r="D54" i="30"/>
  <c r="E54" i="30"/>
  <c r="F54" i="30"/>
  <c r="G54" i="30"/>
  <c r="H54" i="30"/>
  <c r="C55" i="30"/>
  <c r="D55" i="30"/>
  <c r="E55" i="30"/>
  <c r="F55" i="30"/>
  <c r="G55" i="30"/>
  <c r="H55" i="30"/>
  <c r="C56" i="30"/>
  <c r="C56" i="21" s="1"/>
  <c r="D56" i="30"/>
  <c r="D56" i="21" s="1"/>
  <c r="E56" i="30"/>
  <c r="F56" i="30"/>
  <c r="G56" i="30"/>
  <c r="H56" i="30"/>
  <c r="C57" i="30"/>
  <c r="D57" i="30"/>
  <c r="E57" i="30"/>
  <c r="E57" i="21" s="1"/>
  <c r="F57" i="30"/>
  <c r="F57" i="21" s="1"/>
  <c r="G57" i="30"/>
  <c r="H57" i="30"/>
  <c r="C58" i="30"/>
  <c r="D58" i="30"/>
  <c r="E58" i="30"/>
  <c r="F58" i="30"/>
  <c r="G58" i="30"/>
  <c r="H58" i="30"/>
  <c r="H58" i="21" s="1"/>
  <c r="C59" i="30"/>
  <c r="D59" i="30"/>
  <c r="E59" i="30"/>
  <c r="F59" i="30"/>
  <c r="G59" i="30"/>
  <c r="H59" i="30"/>
  <c r="B47" i="30"/>
  <c r="B47" i="21" s="1"/>
  <c r="B48" i="30"/>
  <c r="B48" i="21" s="1"/>
  <c r="B49" i="30"/>
  <c r="B50" i="30"/>
  <c r="B51" i="30"/>
  <c r="B52" i="30"/>
  <c r="B53" i="30"/>
  <c r="B54" i="30"/>
  <c r="B55" i="30"/>
  <c r="B55" i="21" s="1"/>
  <c r="B56" i="30"/>
  <c r="B57" i="30"/>
  <c r="B58" i="30"/>
  <c r="B59" i="30"/>
  <c r="B46" i="30"/>
  <c r="C57" i="21"/>
  <c r="H38" i="21"/>
  <c r="G38" i="21"/>
  <c r="F38" i="21"/>
  <c r="E38" i="21"/>
  <c r="D38" i="21"/>
  <c r="C38" i="21"/>
  <c r="B38" i="21"/>
  <c r="H37" i="21"/>
  <c r="G37" i="21"/>
  <c r="F37" i="21"/>
  <c r="E37" i="21"/>
  <c r="D37" i="21"/>
  <c r="C37" i="21"/>
  <c r="B37" i="21"/>
  <c r="H36" i="21"/>
  <c r="G36" i="21"/>
  <c r="F36" i="21"/>
  <c r="E36" i="21"/>
  <c r="D36" i="21"/>
  <c r="C36" i="21"/>
  <c r="B36" i="21"/>
  <c r="H35" i="21"/>
  <c r="G35" i="21"/>
  <c r="F35" i="21"/>
  <c r="E35" i="21"/>
  <c r="D35" i="21"/>
  <c r="C35" i="21"/>
  <c r="B35" i="21"/>
  <c r="H34" i="21"/>
  <c r="G34" i="21"/>
  <c r="F34" i="21"/>
  <c r="E34" i="21"/>
  <c r="D34" i="21"/>
  <c r="C34" i="21"/>
  <c r="B34" i="21"/>
  <c r="H33" i="21"/>
  <c r="G33" i="21"/>
  <c r="F33" i="21"/>
  <c r="E33" i="21"/>
  <c r="D33" i="21"/>
  <c r="C33" i="21"/>
  <c r="B33" i="21"/>
  <c r="H32" i="21"/>
  <c r="G32" i="21"/>
  <c r="F32" i="21"/>
  <c r="E32" i="21"/>
  <c r="D32" i="21"/>
  <c r="C32" i="21"/>
  <c r="B32" i="21"/>
  <c r="H31" i="21"/>
  <c r="G31" i="21"/>
  <c r="F31" i="21"/>
  <c r="E31" i="21"/>
  <c r="D31" i="21"/>
  <c r="C31" i="21"/>
  <c r="B31" i="21"/>
  <c r="H30" i="21"/>
  <c r="G30" i="21"/>
  <c r="F30" i="21"/>
  <c r="E30" i="21"/>
  <c r="D30" i="21"/>
  <c r="C30" i="21"/>
  <c r="B30" i="21"/>
  <c r="H29" i="21"/>
  <c r="G29" i="21"/>
  <c r="F29" i="21"/>
  <c r="E29" i="21"/>
  <c r="D29" i="21"/>
  <c r="C29" i="21"/>
  <c r="B29" i="21"/>
  <c r="H28" i="21"/>
  <c r="G28" i="21"/>
  <c r="F28" i="21"/>
  <c r="E28" i="21"/>
  <c r="D28" i="21"/>
  <c r="C28" i="21"/>
  <c r="B28" i="21"/>
  <c r="H27" i="21"/>
  <c r="G27" i="21"/>
  <c r="F27" i="21"/>
  <c r="E27" i="21"/>
  <c r="D27" i="21"/>
  <c r="C27" i="21"/>
  <c r="B27" i="21"/>
  <c r="H26" i="21"/>
  <c r="G26" i="21"/>
  <c r="F26" i="21"/>
  <c r="E26" i="21"/>
  <c r="D26" i="21"/>
  <c r="C26" i="21"/>
  <c r="B26" i="21"/>
  <c r="H25" i="21"/>
  <c r="G25" i="21"/>
  <c r="F25" i="21"/>
  <c r="E25" i="21"/>
  <c r="D25" i="21"/>
  <c r="C25" i="21"/>
  <c r="B25" i="21"/>
  <c r="C4" i="21"/>
  <c r="D4" i="21"/>
  <c r="E4" i="21"/>
  <c r="F4" i="21"/>
  <c r="G4" i="21"/>
  <c r="H4" i="21"/>
  <c r="C5" i="21"/>
  <c r="D5" i="21"/>
  <c r="E5" i="21"/>
  <c r="F5" i="21"/>
  <c r="G5" i="21"/>
  <c r="H5" i="21"/>
  <c r="C6" i="21"/>
  <c r="D6" i="21"/>
  <c r="E6" i="21"/>
  <c r="F6" i="21"/>
  <c r="G6" i="21"/>
  <c r="H6" i="21"/>
  <c r="C7" i="21"/>
  <c r="D7" i="21"/>
  <c r="E7" i="21"/>
  <c r="F7" i="21"/>
  <c r="G7" i="21"/>
  <c r="H7" i="21"/>
  <c r="C8" i="21"/>
  <c r="D8" i="21"/>
  <c r="E8" i="21"/>
  <c r="F8" i="21"/>
  <c r="G8" i="21"/>
  <c r="H8" i="21"/>
  <c r="C9" i="21"/>
  <c r="D9" i="21"/>
  <c r="E9" i="21"/>
  <c r="F9" i="21"/>
  <c r="G9" i="21"/>
  <c r="H9" i="21"/>
  <c r="C10" i="21"/>
  <c r="D10" i="21"/>
  <c r="E10" i="21"/>
  <c r="F10" i="21"/>
  <c r="G10" i="21"/>
  <c r="H10" i="21"/>
  <c r="C11" i="21"/>
  <c r="D11" i="21"/>
  <c r="E11" i="21"/>
  <c r="F11" i="21"/>
  <c r="G11" i="21"/>
  <c r="H11" i="21"/>
  <c r="C12" i="21"/>
  <c r="D12" i="21"/>
  <c r="E12" i="21"/>
  <c r="F12" i="21"/>
  <c r="G12" i="21"/>
  <c r="H12" i="21"/>
  <c r="C13" i="21"/>
  <c r="D13" i="21"/>
  <c r="E13" i="21"/>
  <c r="F13" i="21"/>
  <c r="G13" i="21"/>
  <c r="H13" i="21"/>
  <c r="C14" i="21"/>
  <c r="D14" i="21"/>
  <c r="E14" i="21"/>
  <c r="F14" i="21"/>
  <c r="G14" i="21"/>
  <c r="H14" i="21"/>
  <c r="C15" i="21"/>
  <c r="D15" i="21"/>
  <c r="E15" i="21"/>
  <c r="F15" i="21"/>
  <c r="G15" i="21"/>
  <c r="H15" i="21"/>
  <c r="C16" i="21"/>
  <c r="D16" i="21"/>
  <c r="E16" i="21"/>
  <c r="F16" i="21"/>
  <c r="G16" i="21"/>
  <c r="H16" i="21"/>
  <c r="C17" i="21"/>
  <c r="D17" i="21"/>
  <c r="E17" i="21"/>
  <c r="F17" i="21"/>
  <c r="G17" i="21"/>
  <c r="H17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4" i="21"/>
  <c r="C47" i="29"/>
  <c r="D47" i="29"/>
  <c r="E47" i="29"/>
  <c r="F47" i="29"/>
  <c r="C48" i="29"/>
  <c r="D48" i="29"/>
  <c r="E48" i="29"/>
  <c r="F48" i="29"/>
  <c r="C49" i="29"/>
  <c r="D49" i="29"/>
  <c r="E49" i="29"/>
  <c r="F49" i="29"/>
  <c r="C50" i="29"/>
  <c r="D50" i="29"/>
  <c r="E50" i="29"/>
  <c r="F50" i="29"/>
  <c r="C51" i="29"/>
  <c r="D51" i="29"/>
  <c r="E51" i="29"/>
  <c r="F51" i="29"/>
  <c r="C52" i="29"/>
  <c r="D52" i="29"/>
  <c r="E52" i="29"/>
  <c r="F52" i="29"/>
  <c r="C53" i="29"/>
  <c r="D53" i="29"/>
  <c r="E53" i="29"/>
  <c r="F53" i="29"/>
  <c r="C54" i="29"/>
  <c r="D54" i="29"/>
  <c r="E54" i="29"/>
  <c r="F54" i="29"/>
  <c r="C55" i="29"/>
  <c r="D55" i="29"/>
  <c r="E55" i="29"/>
  <c r="F55" i="29"/>
  <c r="C56" i="29"/>
  <c r="D56" i="29"/>
  <c r="E56" i="29"/>
  <c r="F56" i="29"/>
  <c r="C57" i="29"/>
  <c r="D57" i="29"/>
  <c r="E57" i="29"/>
  <c r="F57" i="29"/>
  <c r="C58" i="29"/>
  <c r="D58" i="29"/>
  <c r="E58" i="29"/>
  <c r="F58" i="29"/>
  <c r="C59" i="29"/>
  <c r="D59" i="29"/>
  <c r="E59" i="29"/>
  <c r="F59" i="29"/>
  <c r="C60" i="29"/>
  <c r="D60" i="29"/>
  <c r="E60" i="29"/>
  <c r="F60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47" i="29"/>
  <c r="C47" i="28"/>
  <c r="D47" i="28"/>
  <c r="E47" i="28"/>
  <c r="F47" i="28"/>
  <c r="C48" i="28"/>
  <c r="D48" i="28"/>
  <c r="E48" i="28"/>
  <c r="F48" i="28"/>
  <c r="C49" i="28"/>
  <c r="D49" i="28"/>
  <c r="E49" i="28"/>
  <c r="F49" i="28"/>
  <c r="C50" i="28"/>
  <c r="D50" i="28"/>
  <c r="E50" i="28"/>
  <c r="F50" i="28"/>
  <c r="C51" i="28"/>
  <c r="D51" i="28"/>
  <c r="E51" i="28"/>
  <c r="F51" i="28"/>
  <c r="C52" i="28"/>
  <c r="D52" i="28"/>
  <c r="E52" i="28"/>
  <c r="F52" i="28"/>
  <c r="C53" i="28"/>
  <c r="D53" i="28"/>
  <c r="E53" i="28"/>
  <c r="F53" i="28"/>
  <c r="C54" i="28"/>
  <c r="D54" i="28"/>
  <c r="E54" i="28"/>
  <c r="F54" i="28"/>
  <c r="C55" i="28"/>
  <c r="D55" i="28"/>
  <c r="E55" i="28"/>
  <c r="F55" i="28"/>
  <c r="C56" i="28"/>
  <c r="D56" i="28"/>
  <c r="E56" i="28"/>
  <c r="F56" i="28"/>
  <c r="C57" i="28"/>
  <c r="D57" i="28"/>
  <c r="E57" i="28"/>
  <c r="F57" i="28"/>
  <c r="C58" i="28"/>
  <c r="D58" i="28"/>
  <c r="E58" i="28"/>
  <c r="F58" i="28"/>
  <c r="C59" i="28"/>
  <c r="D59" i="28"/>
  <c r="E59" i="28"/>
  <c r="F59" i="28"/>
  <c r="C60" i="28"/>
  <c r="D60" i="28"/>
  <c r="E60" i="28"/>
  <c r="F60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47" i="28"/>
  <c r="F38" i="10"/>
  <c r="E38" i="10"/>
  <c r="D38" i="10"/>
  <c r="C38" i="10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B31" i="10"/>
  <c r="F30" i="10"/>
  <c r="E30" i="10"/>
  <c r="D30" i="10"/>
  <c r="C30" i="10"/>
  <c r="B30" i="10"/>
  <c r="F29" i="10"/>
  <c r="E29" i="10"/>
  <c r="D29" i="10"/>
  <c r="C29" i="10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C26" i="10"/>
  <c r="B26" i="10"/>
  <c r="F25" i="10"/>
  <c r="E25" i="10"/>
  <c r="D25" i="10"/>
  <c r="C25" i="10"/>
  <c r="B25" i="10"/>
  <c r="C4" i="10"/>
  <c r="D4" i="10"/>
  <c r="E4" i="10"/>
  <c r="F4" i="10"/>
  <c r="C5" i="10"/>
  <c r="D5" i="10"/>
  <c r="E5" i="10"/>
  <c r="F5" i="10"/>
  <c r="C6" i="10"/>
  <c r="D6" i="10"/>
  <c r="E6" i="10"/>
  <c r="F6" i="10"/>
  <c r="C7" i="10"/>
  <c r="D7" i="10"/>
  <c r="E7" i="10"/>
  <c r="F7" i="10"/>
  <c r="C8" i="10"/>
  <c r="D8" i="10"/>
  <c r="E8" i="10"/>
  <c r="F8" i="10"/>
  <c r="C9" i="10"/>
  <c r="D9" i="10"/>
  <c r="E9" i="10"/>
  <c r="F9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C15" i="10"/>
  <c r="D15" i="10"/>
  <c r="E15" i="10"/>
  <c r="F15" i="10"/>
  <c r="C16" i="10"/>
  <c r="D16" i="10"/>
  <c r="E16" i="10"/>
  <c r="F16" i="10"/>
  <c r="C17" i="10"/>
  <c r="D17" i="10"/>
  <c r="E17" i="10"/>
  <c r="F17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4" i="10"/>
  <c r="D50" i="21" l="1"/>
  <c r="C46" i="10"/>
  <c r="E46" i="10"/>
  <c r="E56" i="10"/>
  <c r="E54" i="10"/>
  <c r="B54" i="21"/>
  <c r="F58" i="21"/>
  <c r="D57" i="21"/>
  <c r="F54" i="21"/>
  <c r="D53" i="21"/>
  <c r="F50" i="21"/>
  <c r="D49" i="21"/>
  <c r="C46" i="21"/>
  <c r="F46" i="10"/>
  <c r="F27" i="34"/>
  <c r="E27" i="34"/>
  <c r="D54" i="21"/>
  <c r="F51" i="21"/>
  <c r="H49" i="21"/>
  <c r="B50" i="21"/>
  <c r="F54" i="10"/>
  <c r="F58" i="10"/>
  <c r="F50" i="10"/>
  <c r="B58" i="10"/>
  <c r="B50" i="10"/>
  <c r="F56" i="10"/>
  <c r="F52" i="10"/>
  <c r="F48" i="10"/>
  <c r="B55" i="10"/>
  <c r="B47" i="10"/>
  <c r="C58" i="10"/>
  <c r="C56" i="10"/>
  <c r="C54" i="10"/>
  <c r="C52" i="10"/>
  <c r="C50" i="10"/>
  <c r="C48" i="10"/>
  <c r="E59" i="10"/>
  <c r="D46" i="10"/>
  <c r="D28" i="34"/>
  <c r="D29" i="34"/>
  <c r="D27" i="34"/>
  <c r="B26" i="34"/>
  <c r="B29" i="34"/>
  <c r="B56" i="10"/>
  <c r="B48" i="10"/>
  <c r="D58" i="10"/>
  <c r="D56" i="10"/>
  <c r="D52" i="10"/>
  <c r="D50" i="10"/>
  <c r="D48" i="10"/>
  <c r="J29" i="34"/>
  <c r="E26" i="34"/>
  <c r="J27" i="34"/>
  <c r="C26" i="34"/>
  <c r="H29" i="34"/>
  <c r="D26" i="34"/>
  <c r="C27" i="34"/>
  <c r="B28" i="34"/>
  <c r="C28" i="34"/>
  <c r="F26" i="34"/>
  <c r="F29" i="34"/>
  <c r="E29" i="34"/>
  <c r="J28" i="34"/>
  <c r="B27" i="34"/>
  <c r="F28" i="34"/>
  <c r="C29" i="34"/>
  <c r="J26" i="34"/>
  <c r="G28" i="34"/>
  <c r="I29" i="34"/>
  <c r="I27" i="34"/>
  <c r="I26" i="34"/>
  <c r="H28" i="34"/>
  <c r="H27" i="34"/>
  <c r="H26" i="34"/>
  <c r="G29" i="34"/>
  <c r="G27" i="34"/>
  <c r="G26" i="34"/>
  <c r="C49" i="21"/>
  <c r="E46" i="21"/>
  <c r="G56" i="21"/>
  <c r="C54" i="21"/>
  <c r="E47" i="21"/>
  <c r="B59" i="21"/>
  <c r="B51" i="21"/>
  <c r="E59" i="21"/>
  <c r="C58" i="21"/>
  <c r="E55" i="21"/>
  <c r="E51" i="21"/>
  <c r="C50" i="21"/>
  <c r="G48" i="21"/>
  <c r="G52" i="21"/>
  <c r="D46" i="21"/>
  <c r="B53" i="21"/>
  <c r="F59" i="21"/>
  <c r="H56" i="21"/>
  <c r="F55" i="21"/>
  <c r="F47" i="21"/>
  <c r="B58" i="21"/>
  <c r="B49" i="21"/>
  <c r="C59" i="21"/>
  <c r="B52" i="21"/>
  <c r="D58" i="21"/>
  <c r="C51" i="21"/>
  <c r="D52" i="21"/>
  <c r="E49" i="21"/>
  <c r="B56" i="21"/>
  <c r="G51" i="21"/>
  <c r="B57" i="21"/>
  <c r="G55" i="21"/>
  <c r="G58" i="21"/>
  <c r="G47" i="21"/>
  <c r="G54" i="21"/>
  <c r="H52" i="21"/>
  <c r="H48" i="21"/>
  <c r="H59" i="21"/>
  <c r="H55" i="21"/>
  <c r="H51" i="21"/>
  <c r="H47" i="21"/>
  <c r="H54" i="21"/>
  <c r="G59" i="21"/>
  <c r="E58" i="21"/>
  <c r="E54" i="21"/>
  <c r="C53" i="21"/>
  <c r="E50" i="21"/>
  <c r="D59" i="21"/>
  <c r="H57" i="21"/>
  <c r="F56" i="21"/>
  <c r="D55" i="21"/>
  <c r="H53" i="21"/>
  <c r="F52" i="21"/>
  <c r="D51" i="21"/>
  <c r="F48" i="21"/>
  <c r="D47" i="21"/>
  <c r="G57" i="21"/>
  <c r="E56" i="21"/>
  <c r="C55" i="21"/>
  <c r="G53" i="21"/>
  <c r="E52" i="21"/>
  <c r="G49" i="21"/>
  <c r="E48" i="21"/>
  <c r="C47" i="21"/>
  <c r="B46" i="10"/>
  <c r="B52" i="10"/>
  <c r="B59" i="10"/>
  <c r="B51" i="10"/>
  <c r="C59" i="10"/>
  <c r="C57" i="10"/>
  <c r="C55" i="10"/>
  <c r="C53" i="10"/>
  <c r="C51" i="10"/>
  <c r="C49" i="10"/>
  <c r="C47" i="10"/>
  <c r="E52" i="10"/>
  <c r="E48" i="10"/>
  <c r="D54" i="10"/>
  <c r="E49" i="10"/>
  <c r="E47" i="10"/>
  <c r="D51" i="10"/>
  <c r="D49" i="10"/>
  <c r="F59" i="10"/>
  <c r="F55" i="10"/>
  <c r="F53" i="10"/>
  <c r="F51" i="10"/>
  <c r="F49" i="10"/>
  <c r="F47" i="10"/>
  <c r="E57" i="10"/>
  <c r="E55" i="10"/>
  <c r="E53" i="10"/>
  <c r="E51" i="10"/>
  <c r="D59" i="10"/>
  <c r="D57" i="10"/>
  <c r="D55" i="10"/>
  <c r="D53" i="10"/>
  <c r="D47" i="10"/>
  <c r="F57" i="10"/>
  <c r="E58" i="10"/>
  <c r="E50" i="10"/>
  <c r="B54" i="10"/>
  <c r="B53" i="10"/>
  <c r="B57" i="10"/>
  <c r="B49" i="10"/>
  <c r="J23" i="8"/>
  <c r="I23" i="8"/>
  <c r="H23" i="8"/>
  <c r="G23" i="8"/>
  <c r="F23" i="8"/>
  <c r="E23" i="8"/>
  <c r="D23" i="8"/>
  <c r="C23" i="8"/>
  <c r="B23" i="8"/>
  <c r="J22" i="8"/>
  <c r="I22" i="8"/>
  <c r="H22" i="8"/>
  <c r="G22" i="8"/>
  <c r="F22" i="8"/>
  <c r="E22" i="8"/>
  <c r="D22" i="8"/>
  <c r="C22" i="8"/>
  <c r="B22" i="8"/>
  <c r="J21" i="8"/>
  <c r="I21" i="8"/>
  <c r="H21" i="8"/>
  <c r="G21" i="8"/>
  <c r="F21" i="8"/>
  <c r="E21" i="8"/>
  <c r="D21" i="8"/>
  <c r="C21" i="8"/>
  <c r="B21" i="8"/>
  <c r="J20" i="8"/>
  <c r="I20" i="8"/>
  <c r="H20" i="8"/>
  <c r="G20" i="8"/>
  <c r="F20" i="8"/>
  <c r="E20" i="8"/>
  <c r="D20" i="8"/>
  <c r="C20" i="8"/>
  <c r="B20" i="8"/>
  <c r="J19" i="8"/>
  <c r="I19" i="8"/>
  <c r="H19" i="8"/>
  <c r="G19" i="8"/>
  <c r="F19" i="8"/>
  <c r="E19" i="8"/>
  <c r="D19" i="8"/>
  <c r="C19" i="8"/>
  <c r="B19" i="8"/>
  <c r="J18" i="8"/>
  <c r="I18" i="8"/>
  <c r="H18" i="8"/>
  <c r="G18" i="8"/>
  <c r="F18" i="8"/>
  <c r="E18" i="8"/>
  <c r="D18" i="8"/>
  <c r="C18" i="8"/>
  <c r="B18" i="8"/>
  <c r="J17" i="8"/>
  <c r="I17" i="8"/>
  <c r="H17" i="8"/>
  <c r="G17" i="8"/>
  <c r="F17" i="8"/>
  <c r="E17" i="8"/>
  <c r="D17" i="8"/>
  <c r="C17" i="8"/>
  <c r="B17" i="8"/>
  <c r="C4" i="8"/>
  <c r="D4" i="8"/>
  <c r="E4" i="8"/>
  <c r="F4" i="8"/>
  <c r="G4" i="8"/>
  <c r="H4" i="8"/>
  <c r="I4" i="8"/>
  <c r="J4" i="8"/>
  <c r="C5" i="8"/>
  <c r="D5" i="8"/>
  <c r="E5" i="8"/>
  <c r="F5" i="8"/>
  <c r="G5" i="8"/>
  <c r="H5" i="8"/>
  <c r="I5" i="8"/>
  <c r="J5" i="8"/>
  <c r="C6" i="8"/>
  <c r="D6" i="8"/>
  <c r="E6" i="8"/>
  <c r="F6" i="8"/>
  <c r="G6" i="8"/>
  <c r="H6" i="8"/>
  <c r="I6" i="8"/>
  <c r="J6" i="8"/>
  <c r="C7" i="8"/>
  <c r="D7" i="8"/>
  <c r="E7" i="8"/>
  <c r="F7" i="8"/>
  <c r="G7" i="8"/>
  <c r="H7" i="8"/>
  <c r="I7" i="8"/>
  <c r="J7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B5" i="8"/>
  <c r="B6" i="8"/>
  <c r="B7" i="8"/>
  <c r="B8" i="8"/>
  <c r="B9" i="8"/>
  <c r="B10" i="8"/>
  <c r="B4" i="8"/>
  <c r="J35" i="20"/>
  <c r="I35" i="20"/>
  <c r="H35" i="20"/>
  <c r="G35" i="20"/>
  <c r="F35" i="20"/>
  <c r="E35" i="20"/>
  <c r="D35" i="20"/>
  <c r="C35" i="20"/>
  <c r="B35" i="20"/>
  <c r="J34" i="20"/>
  <c r="I34" i="20"/>
  <c r="H34" i="20"/>
  <c r="G34" i="20"/>
  <c r="F34" i="20"/>
  <c r="E34" i="20"/>
  <c r="D34" i="20"/>
  <c r="C34" i="20"/>
  <c r="B34" i="20"/>
  <c r="J33" i="20"/>
  <c r="I33" i="20"/>
  <c r="H33" i="20"/>
  <c r="G33" i="20"/>
  <c r="F33" i="20"/>
  <c r="E33" i="20"/>
  <c r="D33" i="20"/>
  <c r="C33" i="20"/>
  <c r="B33" i="20"/>
  <c r="J32" i="20"/>
  <c r="I32" i="20"/>
  <c r="H32" i="20"/>
  <c r="G32" i="20"/>
  <c r="F32" i="20"/>
  <c r="E32" i="20"/>
  <c r="D32" i="20"/>
  <c r="C32" i="20"/>
  <c r="B32" i="20"/>
  <c r="J31" i="20"/>
  <c r="I31" i="20"/>
  <c r="H31" i="20"/>
  <c r="G31" i="20"/>
  <c r="F31" i="20"/>
  <c r="E31" i="20"/>
  <c r="D31" i="20"/>
  <c r="C31" i="20"/>
  <c r="B31" i="20"/>
  <c r="J30" i="20"/>
  <c r="I30" i="20"/>
  <c r="H30" i="20"/>
  <c r="G30" i="20"/>
  <c r="F30" i="20"/>
  <c r="E30" i="20"/>
  <c r="D30" i="20"/>
  <c r="C30" i="20"/>
  <c r="B30" i="20"/>
  <c r="J29" i="20"/>
  <c r="I29" i="20"/>
  <c r="H29" i="20"/>
  <c r="G29" i="20"/>
  <c r="F29" i="20"/>
  <c r="E29" i="20"/>
  <c r="D29" i="20"/>
  <c r="C29" i="20"/>
  <c r="B29" i="20"/>
  <c r="J35" i="19"/>
  <c r="I35" i="19"/>
  <c r="H35" i="19"/>
  <c r="G35" i="19"/>
  <c r="F35" i="19"/>
  <c r="E35" i="19"/>
  <c r="D35" i="19"/>
  <c r="C35" i="19"/>
  <c r="B35" i="19"/>
  <c r="J34" i="19"/>
  <c r="I34" i="19"/>
  <c r="H34" i="19"/>
  <c r="G34" i="19"/>
  <c r="F34" i="19"/>
  <c r="E34" i="19"/>
  <c r="D34" i="19"/>
  <c r="C34" i="19"/>
  <c r="B34" i="19"/>
  <c r="J33" i="19"/>
  <c r="I33" i="19"/>
  <c r="H33" i="19"/>
  <c r="G33" i="19"/>
  <c r="F33" i="19"/>
  <c r="E33" i="19"/>
  <c r="D33" i="19"/>
  <c r="C33" i="19"/>
  <c r="B33" i="19"/>
  <c r="J32" i="19"/>
  <c r="I32" i="19"/>
  <c r="H32" i="19"/>
  <c r="G32" i="19"/>
  <c r="F32" i="19"/>
  <c r="E32" i="19"/>
  <c r="D32" i="19"/>
  <c r="C32" i="19"/>
  <c r="B32" i="19"/>
  <c r="J31" i="19"/>
  <c r="I31" i="19"/>
  <c r="H31" i="19"/>
  <c r="G31" i="19"/>
  <c r="F31" i="19"/>
  <c r="E31" i="19"/>
  <c r="D31" i="19"/>
  <c r="C31" i="19"/>
  <c r="B31" i="19"/>
  <c r="J30" i="19"/>
  <c r="I30" i="19"/>
  <c r="H30" i="19"/>
  <c r="G30" i="19"/>
  <c r="F30" i="19"/>
  <c r="E30" i="19"/>
  <c r="D30" i="19"/>
  <c r="C30" i="19"/>
  <c r="B30" i="19"/>
  <c r="J29" i="19"/>
  <c r="I29" i="19"/>
  <c r="H29" i="19"/>
  <c r="G29" i="19"/>
  <c r="F29" i="19"/>
  <c r="E29" i="19"/>
  <c r="D29" i="19"/>
  <c r="C29" i="19"/>
  <c r="B29" i="19"/>
  <c r="H23" i="7"/>
  <c r="G23" i="7"/>
  <c r="F23" i="7"/>
  <c r="E23" i="7"/>
  <c r="D23" i="7"/>
  <c r="C23" i="7"/>
  <c r="B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H17" i="7"/>
  <c r="G17" i="7"/>
  <c r="F17" i="7"/>
  <c r="E17" i="7"/>
  <c r="D17" i="7"/>
  <c r="C17" i="7"/>
  <c r="B17" i="7"/>
  <c r="C4" i="7"/>
  <c r="D4" i="7"/>
  <c r="E4" i="7"/>
  <c r="F4" i="7"/>
  <c r="G4" i="7"/>
  <c r="H4" i="7"/>
  <c r="C5" i="7"/>
  <c r="D5" i="7"/>
  <c r="E5" i="7"/>
  <c r="F5" i="7"/>
  <c r="G5" i="7"/>
  <c r="H5" i="7"/>
  <c r="C6" i="7"/>
  <c r="D6" i="7"/>
  <c r="E6" i="7"/>
  <c r="F6" i="7"/>
  <c r="G6" i="7"/>
  <c r="H6" i="7"/>
  <c r="C7" i="7"/>
  <c r="D7" i="7"/>
  <c r="E7" i="7"/>
  <c r="F7" i="7"/>
  <c r="G7" i="7"/>
  <c r="H7" i="7"/>
  <c r="C8" i="7"/>
  <c r="D8" i="7"/>
  <c r="E8" i="7"/>
  <c r="F8" i="7"/>
  <c r="G8" i="7"/>
  <c r="H8" i="7"/>
  <c r="C9" i="7"/>
  <c r="D9" i="7"/>
  <c r="E9" i="7"/>
  <c r="F9" i="7"/>
  <c r="G9" i="7"/>
  <c r="H9" i="7"/>
  <c r="C10" i="7"/>
  <c r="D10" i="7"/>
  <c r="E10" i="7"/>
  <c r="F10" i="7"/>
  <c r="G10" i="7"/>
  <c r="H10" i="7"/>
  <c r="B5" i="7"/>
  <c r="B6" i="7"/>
  <c r="B7" i="7"/>
  <c r="B8" i="7"/>
  <c r="B9" i="7"/>
  <c r="B10" i="7"/>
  <c r="B4" i="7"/>
  <c r="H35" i="18"/>
  <c r="G35" i="18"/>
  <c r="F35" i="18"/>
  <c r="E35" i="18"/>
  <c r="D35" i="18"/>
  <c r="C35" i="18"/>
  <c r="B35" i="18"/>
  <c r="H34" i="18"/>
  <c r="G34" i="18"/>
  <c r="F34" i="18"/>
  <c r="E34" i="18"/>
  <c r="D34" i="18"/>
  <c r="C34" i="18"/>
  <c r="B34" i="18"/>
  <c r="H33" i="18"/>
  <c r="G33" i="18"/>
  <c r="F33" i="18"/>
  <c r="E33" i="18"/>
  <c r="D33" i="18"/>
  <c r="C33" i="18"/>
  <c r="B33" i="18"/>
  <c r="H32" i="18"/>
  <c r="G32" i="18"/>
  <c r="F32" i="18"/>
  <c r="E32" i="18"/>
  <c r="D32" i="18"/>
  <c r="C32" i="18"/>
  <c r="B32" i="18"/>
  <c r="H31" i="18"/>
  <c r="G31" i="18"/>
  <c r="F31" i="18"/>
  <c r="E31" i="18"/>
  <c r="D31" i="18"/>
  <c r="C31" i="18"/>
  <c r="B31" i="18"/>
  <c r="H30" i="18"/>
  <c r="G30" i="18"/>
  <c r="F30" i="18"/>
  <c r="E30" i="18"/>
  <c r="D30" i="18"/>
  <c r="C30" i="18"/>
  <c r="B30" i="18"/>
  <c r="H29" i="18"/>
  <c r="G29" i="18"/>
  <c r="F29" i="18"/>
  <c r="E29" i="18"/>
  <c r="D29" i="18"/>
  <c r="C29" i="18"/>
  <c r="B29" i="18"/>
  <c r="H35" i="17"/>
  <c r="G35" i="17"/>
  <c r="F35" i="17"/>
  <c r="E35" i="17"/>
  <c r="D35" i="17"/>
  <c r="C35" i="17"/>
  <c r="B35" i="17"/>
  <c r="H34" i="17"/>
  <c r="G34" i="17"/>
  <c r="F34" i="17"/>
  <c r="E34" i="17"/>
  <c r="D34" i="17"/>
  <c r="C34" i="17"/>
  <c r="B34" i="17"/>
  <c r="H33" i="17"/>
  <c r="G33" i="17"/>
  <c r="F33" i="17"/>
  <c r="E33" i="17"/>
  <c r="D33" i="17"/>
  <c r="C33" i="17"/>
  <c r="B33" i="17"/>
  <c r="H32" i="17"/>
  <c r="G32" i="17"/>
  <c r="F32" i="17"/>
  <c r="E32" i="17"/>
  <c r="D32" i="17"/>
  <c r="C32" i="17"/>
  <c r="B32" i="17"/>
  <c r="H31" i="17"/>
  <c r="G31" i="17"/>
  <c r="F31" i="17"/>
  <c r="E31" i="17"/>
  <c r="D31" i="17"/>
  <c r="C31" i="17"/>
  <c r="B31" i="17"/>
  <c r="H30" i="17"/>
  <c r="G30" i="17"/>
  <c r="F30" i="17"/>
  <c r="E30" i="17"/>
  <c r="D30" i="17"/>
  <c r="C30" i="17"/>
  <c r="B30" i="17"/>
  <c r="H29" i="17"/>
  <c r="G29" i="17"/>
  <c r="F29" i="17"/>
  <c r="E29" i="17"/>
  <c r="D29" i="17"/>
  <c r="C29" i="17"/>
  <c r="B29" i="17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11" i="6"/>
  <c r="D11" i="6"/>
  <c r="B5" i="6"/>
  <c r="B6" i="6"/>
  <c r="B7" i="6"/>
  <c r="B8" i="6"/>
  <c r="B9" i="6"/>
  <c r="B10" i="6"/>
  <c r="B11" i="6"/>
  <c r="B4" i="6"/>
  <c r="D38" i="16"/>
  <c r="C38" i="16"/>
  <c r="B38" i="16"/>
  <c r="D37" i="16"/>
  <c r="C37" i="16"/>
  <c r="B37" i="16"/>
  <c r="D36" i="16"/>
  <c r="C36" i="16"/>
  <c r="B36" i="16"/>
  <c r="D35" i="16"/>
  <c r="C35" i="16"/>
  <c r="B35" i="16"/>
  <c r="D34" i="16"/>
  <c r="C34" i="16"/>
  <c r="B34" i="16"/>
  <c r="D33" i="16"/>
  <c r="C33" i="16"/>
  <c r="B33" i="16"/>
  <c r="D32" i="16"/>
  <c r="C32" i="16"/>
  <c r="B32" i="16"/>
  <c r="D31" i="16"/>
  <c r="C31" i="16"/>
  <c r="B31" i="16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B5" i="4"/>
  <c r="B6" i="4"/>
  <c r="B7" i="4"/>
  <c r="B8" i="4"/>
  <c r="B9" i="4"/>
  <c r="B10" i="4"/>
  <c r="B11" i="4"/>
  <c r="B4" i="4"/>
  <c r="D38" i="14"/>
  <c r="C38" i="14"/>
  <c r="B38" i="14"/>
  <c r="D37" i="14"/>
  <c r="C37" i="14"/>
  <c r="B37" i="14"/>
  <c r="D36" i="14"/>
  <c r="C36" i="14"/>
  <c r="B36" i="14"/>
  <c r="D35" i="14"/>
  <c r="C35" i="14"/>
  <c r="B35" i="14"/>
  <c r="D34" i="14"/>
  <c r="C34" i="14"/>
  <c r="B34" i="14"/>
  <c r="D33" i="14"/>
  <c r="C33" i="14"/>
  <c r="B33" i="14"/>
  <c r="D32" i="14"/>
  <c r="C32" i="14"/>
  <c r="B32" i="14"/>
  <c r="D31" i="14"/>
  <c r="C31" i="14"/>
  <c r="B31" i="14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C19" i="2"/>
  <c r="D19" i="2"/>
  <c r="E19" i="2"/>
  <c r="F19" i="2"/>
  <c r="G19" i="2"/>
  <c r="H19" i="2"/>
  <c r="I19" i="2"/>
  <c r="J19" i="2"/>
  <c r="C20" i="2"/>
  <c r="D20" i="2"/>
  <c r="E20" i="2"/>
  <c r="F20" i="2"/>
  <c r="G20" i="2"/>
  <c r="H20" i="2"/>
  <c r="I20" i="2"/>
  <c r="J20" i="2"/>
  <c r="C21" i="2"/>
  <c r="D21" i="2"/>
  <c r="E21" i="2"/>
  <c r="F21" i="2"/>
  <c r="G21" i="2"/>
  <c r="H21" i="2"/>
  <c r="I21" i="2"/>
  <c r="J21" i="2"/>
  <c r="C22" i="2"/>
  <c r="D22" i="2"/>
  <c r="E22" i="2"/>
  <c r="F22" i="2"/>
  <c r="G22" i="2"/>
  <c r="H22" i="2"/>
  <c r="I22" i="2"/>
  <c r="J22" i="2"/>
  <c r="C23" i="2"/>
  <c r="D23" i="2"/>
  <c r="E23" i="2"/>
  <c r="F23" i="2"/>
  <c r="G23" i="2"/>
  <c r="H23" i="2"/>
  <c r="I23" i="2"/>
  <c r="J23" i="2"/>
  <c r="C24" i="2"/>
  <c r="D24" i="2"/>
  <c r="E24" i="2"/>
  <c r="F24" i="2"/>
  <c r="G24" i="2"/>
  <c r="H24" i="2"/>
  <c r="I24" i="2"/>
  <c r="J24" i="2"/>
  <c r="C25" i="2"/>
  <c r="D25" i="2"/>
  <c r="E25" i="2"/>
  <c r="F25" i="2"/>
  <c r="G25" i="2"/>
  <c r="H25" i="2"/>
  <c r="I25" i="2"/>
  <c r="J25" i="2"/>
  <c r="C26" i="2"/>
  <c r="D26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B20" i="2"/>
  <c r="B21" i="2"/>
  <c r="B22" i="2"/>
  <c r="B23" i="2"/>
  <c r="B24" i="2"/>
  <c r="B25" i="2"/>
  <c r="B26" i="2"/>
  <c r="B27" i="2"/>
  <c r="B19" i="2"/>
  <c r="C4" i="2"/>
  <c r="D4" i="2"/>
  <c r="E4" i="2"/>
  <c r="F4" i="2"/>
  <c r="G4" i="2"/>
  <c r="H4" i="2"/>
  <c r="I4" i="2"/>
  <c r="J4" i="2"/>
  <c r="C5" i="2"/>
  <c r="D5" i="2"/>
  <c r="E5" i="2"/>
  <c r="F5" i="2"/>
  <c r="G5" i="2"/>
  <c r="H5" i="2"/>
  <c r="I5" i="2"/>
  <c r="J5" i="2"/>
  <c r="C6" i="2"/>
  <c r="D6" i="2"/>
  <c r="E6" i="2"/>
  <c r="F6" i="2"/>
  <c r="G6" i="2"/>
  <c r="H6" i="2"/>
  <c r="I6" i="2"/>
  <c r="J6" i="2"/>
  <c r="C7" i="2"/>
  <c r="D7" i="2"/>
  <c r="E7" i="2"/>
  <c r="F7" i="2"/>
  <c r="G7" i="2"/>
  <c r="H7" i="2"/>
  <c r="I7" i="2"/>
  <c r="J7" i="2"/>
  <c r="C8" i="2"/>
  <c r="D8" i="2"/>
  <c r="E8" i="2"/>
  <c r="F8" i="2"/>
  <c r="G8" i="2"/>
  <c r="H8" i="2"/>
  <c r="I8" i="2"/>
  <c r="J8" i="2"/>
  <c r="C9" i="2"/>
  <c r="D9" i="2"/>
  <c r="E9" i="2"/>
  <c r="F9" i="2"/>
  <c r="G9" i="2"/>
  <c r="H9" i="2"/>
  <c r="I9" i="2"/>
  <c r="J9" i="2"/>
  <c r="C10" i="2"/>
  <c r="D10" i="2"/>
  <c r="E10" i="2"/>
  <c r="F10" i="2"/>
  <c r="G10" i="2"/>
  <c r="H10" i="2"/>
  <c r="I10" i="2"/>
  <c r="J10" i="2"/>
  <c r="C11" i="2"/>
  <c r="D11" i="2"/>
  <c r="E11" i="2"/>
  <c r="F11" i="2"/>
  <c r="G11" i="2"/>
  <c r="H11" i="2"/>
  <c r="I11" i="2"/>
  <c r="J11" i="2"/>
  <c r="C12" i="2"/>
  <c r="D12" i="2"/>
  <c r="E12" i="2"/>
  <c r="F12" i="2"/>
  <c r="G12" i="2"/>
  <c r="H12" i="2"/>
  <c r="I12" i="2"/>
  <c r="J12" i="2"/>
  <c r="B5" i="2"/>
  <c r="B6" i="2"/>
  <c r="B7" i="2"/>
  <c r="B8" i="2"/>
  <c r="B9" i="2"/>
  <c r="B10" i="2"/>
  <c r="B11" i="2"/>
  <c r="B12" i="2"/>
  <c r="B4" i="2"/>
  <c r="J41" i="12"/>
  <c r="I41" i="12"/>
  <c r="H41" i="12"/>
  <c r="G41" i="12"/>
  <c r="F41" i="12"/>
  <c r="E41" i="12"/>
  <c r="D41" i="12"/>
  <c r="C41" i="12"/>
  <c r="B41" i="12"/>
  <c r="J40" i="12"/>
  <c r="I40" i="12"/>
  <c r="H40" i="12"/>
  <c r="G40" i="12"/>
  <c r="F40" i="12"/>
  <c r="E40" i="12"/>
  <c r="D40" i="12"/>
  <c r="C40" i="12"/>
  <c r="B40" i="12"/>
  <c r="J39" i="12"/>
  <c r="I39" i="12"/>
  <c r="H39" i="12"/>
  <c r="G39" i="12"/>
  <c r="F39" i="12"/>
  <c r="E39" i="12"/>
  <c r="D39" i="12"/>
  <c r="C39" i="12"/>
  <c r="B39" i="12"/>
  <c r="J38" i="12"/>
  <c r="I38" i="12"/>
  <c r="H38" i="12"/>
  <c r="G38" i="12"/>
  <c r="F38" i="12"/>
  <c r="E38" i="12"/>
  <c r="D38" i="12"/>
  <c r="C38" i="12"/>
  <c r="B38" i="12"/>
  <c r="J37" i="12"/>
  <c r="I37" i="12"/>
  <c r="H37" i="12"/>
  <c r="G37" i="12"/>
  <c r="F37" i="12"/>
  <c r="E37" i="12"/>
  <c r="D37" i="12"/>
  <c r="C37" i="12"/>
  <c r="B37" i="12"/>
  <c r="J36" i="12"/>
  <c r="I36" i="12"/>
  <c r="H36" i="12"/>
  <c r="G36" i="12"/>
  <c r="F36" i="12"/>
  <c r="E36" i="12"/>
  <c r="D36" i="12"/>
  <c r="C36" i="12"/>
  <c r="B36" i="12"/>
  <c r="J35" i="12"/>
  <c r="I35" i="12"/>
  <c r="H35" i="12"/>
  <c r="G35" i="12"/>
  <c r="F35" i="12"/>
  <c r="E35" i="12"/>
  <c r="D35" i="12"/>
  <c r="C35" i="12"/>
  <c r="B35" i="12"/>
  <c r="J34" i="12"/>
  <c r="I34" i="12"/>
  <c r="H34" i="12"/>
  <c r="G34" i="12"/>
  <c r="F34" i="12"/>
  <c r="E34" i="12"/>
  <c r="D34" i="12"/>
  <c r="C34" i="12"/>
  <c r="B34" i="12"/>
  <c r="J33" i="12"/>
  <c r="I33" i="12"/>
  <c r="H33" i="12"/>
  <c r="G33" i="12"/>
  <c r="F33" i="12"/>
  <c r="E33" i="12"/>
  <c r="D33" i="12"/>
  <c r="C33" i="12"/>
  <c r="B33" i="12"/>
  <c r="J41" i="11"/>
  <c r="I41" i="11"/>
  <c r="H41" i="11"/>
  <c r="G41" i="11"/>
  <c r="F41" i="11"/>
  <c r="E41" i="11"/>
  <c r="D41" i="11"/>
  <c r="C41" i="11"/>
  <c r="B41" i="11"/>
  <c r="J40" i="11"/>
  <c r="I40" i="11"/>
  <c r="H40" i="11"/>
  <c r="G40" i="11"/>
  <c r="F40" i="11"/>
  <c r="E40" i="11"/>
  <c r="D40" i="11"/>
  <c r="C40" i="11"/>
  <c r="B40" i="11"/>
  <c r="J39" i="11"/>
  <c r="I39" i="11"/>
  <c r="H39" i="11"/>
  <c r="G39" i="11"/>
  <c r="F39" i="11"/>
  <c r="E39" i="11"/>
  <c r="D39" i="11"/>
  <c r="C39" i="11"/>
  <c r="B39" i="11"/>
  <c r="J38" i="11"/>
  <c r="I38" i="11"/>
  <c r="H38" i="11"/>
  <c r="G38" i="11"/>
  <c r="F38" i="11"/>
  <c r="E38" i="11"/>
  <c r="D38" i="11"/>
  <c r="C38" i="11"/>
  <c r="B38" i="11"/>
  <c r="J37" i="11"/>
  <c r="I37" i="11"/>
  <c r="H37" i="11"/>
  <c r="G37" i="11"/>
  <c r="F37" i="11"/>
  <c r="E37" i="11"/>
  <c r="D37" i="11"/>
  <c r="C37" i="11"/>
  <c r="B37" i="11"/>
  <c r="J36" i="11"/>
  <c r="I36" i="11"/>
  <c r="H36" i="11"/>
  <c r="G36" i="11"/>
  <c r="F36" i="11"/>
  <c r="E36" i="11"/>
  <c r="D36" i="11"/>
  <c r="C36" i="11"/>
  <c r="B36" i="11"/>
  <c r="J35" i="11"/>
  <c r="I35" i="11"/>
  <c r="H35" i="11"/>
  <c r="G35" i="11"/>
  <c r="F35" i="11"/>
  <c r="E35" i="11"/>
  <c r="D35" i="11"/>
  <c r="C35" i="11"/>
  <c r="B35" i="11"/>
  <c r="J34" i="11"/>
  <c r="I34" i="11"/>
  <c r="H34" i="11"/>
  <c r="G34" i="11"/>
  <c r="F34" i="11"/>
  <c r="E34" i="11"/>
  <c r="D34" i="11"/>
  <c r="C34" i="11"/>
  <c r="B34" i="11"/>
  <c r="J33" i="11"/>
  <c r="I33" i="11"/>
  <c r="H33" i="11"/>
  <c r="G33" i="11"/>
  <c r="F33" i="11"/>
  <c r="E33" i="11"/>
  <c r="D33" i="11"/>
  <c r="C33" i="11"/>
  <c r="B33" i="11"/>
  <c r="E29" i="8" l="1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J35" i="8"/>
  <c r="I35" i="8"/>
  <c r="H35" i="8"/>
  <c r="G35" i="8"/>
  <c r="D35" i="8"/>
  <c r="C35" i="8"/>
  <c r="B35" i="8"/>
  <c r="J34" i="8"/>
  <c r="I34" i="8"/>
  <c r="H34" i="8"/>
  <c r="G34" i="8"/>
  <c r="D34" i="8"/>
  <c r="C34" i="8"/>
  <c r="B34" i="8"/>
  <c r="J33" i="8"/>
  <c r="I33" i="8"/>
  <c r="H33" i="8"/>
  <c r="G33" i="8"/>
  <c r="D33" i="8"/>
  <c r="C33" i="8"/>
  <c r="B33" i="8"/>
  <c r="J32" i="8"/>
  <c r="I32" i="8"/>
  <c r="H32" i="8"/>
  <c r="G32" i="8"/>
  <c r="D32" i="8"/>
  <c r="C32" i="8"/>
  <c r="B32" i="8"/>
  <c r="J31" i="8"/>
  <c r="I31" i="8"/>
  <c r="H31" i="8"/>
  <c r="G31" i="8"/>
  <c r="D31" i="8"/>
  <c r="C31" i="8"/>
  <c r="B31" i="8"/>
  <c r="J30" i="8"/>
  <c r="I30" i="8"/>
  <c r="H30" i="8"/>
  <c r="G30" i="8"/>
  <c r="D30" i="8"/>
  <c r="C30" i="8"/>
  <c r="B30" i="8"/>
  <c r="J29" i="8"/>
  <c r="I29" i="8"/>
  <c r="H29" i="8"/>
  <c r="G29" i="8"/>
  <c r="D29" i="8"/>
  <c r="C29" i="8"/>
  <c r="B29" i="8"/>
  <c r="C29" i="7"/>
  <c r="D29" i="7"/>
  <c r="E29" i="7"/>
  <c r="F29" i="7"/>
  <c r="G29" i="7"/>
  <c r="H29" i="7"/>
  <c r="C30" i="7"/>
  <c r="D30" i="7"/>
  <c r="E30" i="7"/>
  <c r="F30" i="7"/>
  <c r="G30" i="7"/>
  <c r="H30" i="7"/>
  <c r="C31" i="7"/>
  <c r="D31" i="7"/>
  <c r="E31" i="7"/>
  <c r="F31" i="7"/>
  <c r="G31" i="7"/>
  <c r="H31" i="7"/>
  <c r="C32" i="7"/>
  <c r="D32" i="7"/>
  <c r="E32" i="7"/>
  <c r="F32" i="7"/>
  <c r="G32" i="7"/>
  <c r="H32" i="7"/>
  <c r="C33" i="7"/>
  <c r="D33" i="7"/>
  <c r="E33" i="7"/>
  <c r="F33" i="7"/>
  <c r="G33" i="7"/>
  <c r="H33" i="7"/>
  <c r="C34" i="7"/>
  <c r="D34" i="7"/>
  <c r="E34" i="7"/>
  <c r="F34" i="7"/>
  <c r="G34" i="7"/>
  <c r="H34" i="7"/>
  <c r="C35" i="7"/>
  <c r="D35" i="7"/>
  <c r="E35" i="7"/>
  <c r="F35" i="7"/>
  <c r="G35" i="7"/>
  <c r="H35" i="7"/>
  <c r="B35" i="7"/>
  <c r="B34" i="7"/>
  <c r="B33" i="7"/>
  <c r="B32" i="7"/>
  <c r="B31" i="7"/>
  <c r="B30" i="7"/>
  <c r="B29" i="7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8" i="4"/>
  <c r="B31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C33" i="2"/>
  <c r="D33" i="2"/>
  <c r="E33" i="2"/>
  <c r="F33" i="2"/>
  <c r="G33" i="2"/>
  <c r="H33" i="2"/>
  <c r="I33" i="2"/>
  <c r="J33" i="2"/>
  <c r="C34" i="2"/>
  <c r="D34" i="2"/>
  <c r="E34" i="2"/>
  <c r="F34" i="2"/>
  <c r="G34" i="2"/>
  <c r="H34" i="2"/>
  <c r="I34" i="2"/>
  <c r="J34" i="2"/>
  <c r="C35" i="2"/>
  <c r="D35" i="2"/>
  <c r="E35" i="2"/>
  <c r="F35" i="2"/>
  <c r="G35" i="2"/>
  <c r="H35" i="2"/>
  <c r="I35" i="2"/>
  <c r="J35" i="2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B34" i="2"/>
  <c r="B35" i="2"/>
  <c r="B36" i="2"/>
  <c r="B37" i="2"/>
  <c r="B38" i="2"/>
  <c r="B39" i="2"/>
  <c r="B40" i="2"/>
  <c r="B41" i="2"/>
  <c r="B33" i="2"/>
  <c r="B92" i="1"/>
  <c r="C92" i="1"/>
  <c r="D92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D67" i="1"/>
  <c r="C67" i="1"/>
  <c r="B67" i="1"/>
</calcChain>
</file>

<file path=xl/sharedStrings.xml><?xml version="1.0" encoding="utf-8"?>
<sst xmlns="http://schemas.openxmlformats.org/spreadsheetml/2006/main" count="2670" uniqueCount="348">
  <si>
    <t>Population par sexe et âge quinquennal</t>
  </si>
  <si>
    <t>Hommes</t>
  </si>
  <si>
    <t>Femmes</t>
  </si>
  <si>
    <t>0 à 4 ans</t>
  </si>
  <si>
    <t>5 à 9 ans</t>
  </si>
  <si>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</si>
  <si>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</si>
  <si>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</si>
  <si>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</si>
  <si>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</si>
  <si>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</si>
  <si>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</si>
  <si>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</si>
  <si>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</si>
  <si>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</si>
  <si>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</si>
  <si>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</si>
  <si>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</si>
  <si>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</si>
  <si>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</si>
  <si>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à 89 ans</t>
  </si>
  <si>
    <t>90 à 94 ans</t>
  </si>
  <si>
    <t>95 à 99 ans</t>
  </si>
  <si>
    <t>100 à 104 ans</t>
  </si>
  <si>
    <t>105 à 109 ans</t>
  </si>
  <si>
    <t>110 à 114 ans</t>
  </si>
  <si>
    <t>115 à 119 ans</t>
  </si>
  <si>
    <t>120 ans ou plus</t>
  </si>
  <si>
    <t>Population totale</t>
  </si>
  <si>
    <t>Population par âge et catégorie de population</t>
  </si>
  <si>
    <t>20-24 ans</t>
  </si>
  <si>
    <t>25-39 ans</t>
  </si>
  <si>
    <t>40-54 ans</t>
  </si>
  <si>
    <t>55-64 ans</t>
  </si>
  <si>
    <t>65-79 ans</t>
  </si>
  <si>
    <t>Moins de 15 ans</t>
  </si>
  <si>
    <t>15-19 ans</t>
  </si>
  <si>
    <t>80 ans et plus</t>
  </si>
  <si>
    <t>Communauté religieuse</t>
  </si>
  <si>
    <t>Etablissement social court séjour</t>
  </si>
  <si>
    <t>Autre catégorie de communauté</t>
  </si>
  <si>
    <t>Individus en logement ordinaire</t>
  </si>
  <si>
    <t>Service de moyen ou long séjour, maison de retraite, foyer ou résidence sociale</t>
  </si>
  <si>
    <t>Caserne, quartier, base ou camp militaire</t>
  </si>
  <si>
    <t>Etablissement hébergeant des élèves ou des étudiants</t>
  </si>
  <si>
    <t>Habitation mobile, mariniers, sans-abris</t>
  </si>
  <si>
    <t>Marié(e)s</t>
  </si>
  <si>
    <t>Non marié(e)s</t>
  </si>
  <si>
    <t>Population de 15 ans ou plus par âge et statut conjugual</t>
  </si>
  <si>
    <t>Population de 15 ans ou plus par âge et vie en couple</t>
  </si>
  <si>
    <t>Vivant en couple</t>
  </si>
  <si>
    <t>Ne vivant pas en couple</t>
  </si>
  <si>
    <t>Population de 15 ans ou plus par âge et type d'activité</t>
  </si>
  <si>
    <t>Actifs ayant un emploi</t>
  </si>
  <si>
    <t>Chômeurs</t>
  </si>
  <si>
    <t>Retraités ou préretraités</t>
  </si>
  <si>
    <t>Elèves. étudiants. stagiaires non rémunérés</t>
  </si>
  <si>
    <t>Femmes ou hommes au foyer</t>
  </si>
  <si>
    <t>Autres inactifs</t>
  </si>
  <si>
    <t>65 ans et plus</t>
  </si>
  <si>
    <t>Agriculteurs exploitants</t>
  </si>
  <si>
    <t>Artisans. commerçants. chefs d'entreprise</t>
  </si>
  <si>
    <t>Cadres et professions intellectuelles supérieures</t>
  </si>
  <si>
    <t>Professions intermédiaires</t>
  </si>
  <si>
    <t>Employés</t>
  </si>
  <si>
    <t>Ouvriers</t>
  </si>
  <si>
    <t>Retraités</t>
  </si>
  <si>
    <t>Autres personnes sans activité professionnelle</t>
  </si>
  <si>
    <t>Population de 15 ans ou plus par âge et catégorie socioprofessionnelle</t>
  </si>
  <si>
    <t>Immigrés</t>
  </si>
  <si>
    <t>Non immigrés</t>
  </si>
  <si>
    <t xml:space="preserve">Population totale </t>
  </si>
  <si>
    <t>Hommes par âge et catégorie de population</t>
  </si>
  <si>
    <t xml:space="preserve"> Femmes par âge et catégorie de population</t>
  </si>
  <si>
    <t>Hommes de 15 ans ou plus par âge et statut conjugual</t>
  </si>
  <si>
    <t>Femmes de 15 ans ou plus par âge et statut conjugual</t>
  </si>
  <si>
    <t>Hommes de 15 ans ou plus par âge et vie en couple</t>
  </si>
  <si>
    <t>Femmes de 15 ans ou plus par âge et vie en couple</t>
  </si>
  <si>
    <t xml:space="preserve">Femmes de 15 ans ou plus par âge et type d'activité </t>
  </si>
  <si>
    <t>Hommes de 15 ans ou plus par âge et type d'activité</t>
  </si>
  <si>
    <t xml:space="preserve">Femmes de 15 ans ou plus par âge et catégorie socioprofessionnelle </t>
  </si>
  <si>
    <t>Hommes de 15 ans ou plus par âge et catégorie socioprofessionnelle</t>
  </si>
  <si>
    <t>15 à 24 ans</t>
  </si>
  <si>
    <t>25 à 54 ans</t>
  </si>
  <si>
    <t>55 ans ou plus</t>
  </si>
  <si>
    <t>Ensemble</t>
  </si>
  <si>
    <t>Français de naissance</t>
  </si>
  <si>
    <t>Français par acquisition</t>
  </si>
  <si>
    <t>Portugais</t>
  </si>
  <si>
    <t>Italiens</t>
  </si>
  <si>
    <t>Espagnols</t>
  </si>
  <si>
    <t>Autres nationalités de l'UE (à 27)</t>
  </si>
  <si>
    <t>Autres nationalités d'Europe</t>
  </si>
  <si>
    <t>Algériens</t>
  </si>
  <si>
    <t>Marocains</t>
  </si>
  <si>
    <t>Tunisiens</t>
  </si>
  <si>
    <t>Autres nationalités d'Afrique</t>
  </si>
  <si>
    <t>Turcs</t>
  </si>
  <si>
    <t>Autres nationalités</t>
  </si>
  <si>
    <t>Population par catégorie socioprofessionnelle et nationalité</t>
  </si>
  <si>
    <t>Portugal</t>
  </si>
  <si>
    <t>Italie</t>
  </si>
  <si>
    <t>Espagne</t>
  </si>
  <si>
    <t>Autres pays de l'Union Européenne à 27</t>
  </si>
  <si>
    <t>Autres pays d'Europe</t>
  </si>
  <si>
    <t>Algérie</t>
  </si>
  <si>
    <t>Maroc</t>
  </si>
  <si>
    <t>Tunisie</t>
  </si>
  <si>
    <t>Autres pays d'Afrique</t>
  </si>
  <si>
    <t>Turquie</t>
  </si>
  <si>
    <t>Autres pays</t>
  </si>
  <si>
    <t>Les immigrés de 15 ans ou plus par sexe, type d'activité et pays de naissance</t>
  </si>
  <si>
    <t>Les immigrés par catégorie socioprofessionnelle et pays de naissance</t>
  </si>
  <si>
    <t xml:space="preserve">Ensemble </t>
  </si>
  <si>
    <t>Population par sexe, situation quant à l'immigration et catégorie socioprofessionnelle</t>
  </si>
  <si>
    <t>Population par âge et nationalité</t>
  </si>
  <si>
    <t>Population de 15 ans ou plus par type d'activité et nationalité</t>
  </si>
  <si>
    <t>Hommes de 15 ans ou plus par type d'activité et nationalité</t>
  </si>
  <si>
    <t>Femmes de 15 ans ou plus par type d'activité et nationalité</t>
  </si>
  <si>
    <t>Hommes par catégorie socioprofessionnelle et nationalité</t>
  </si>
  <si>
    <t>Femmes par catégorie socioprofessionnelle et nationalité</t>
  </si>
  <si>
    <t>Etrangers</t>
  </si>
  <si>
    <t xml:space="preserve"> Hommes par âge et nationalité</t>
  </si>
  <si>
    <t>Femmes par âge et nationalité</t>
  </si>
  <si>
    <t>Les immigrés par catégorie socioprofessionnelle et pays de naissance Hommes</t>
  </si>
  <si>
    <t>Les immigrés par catégorie socioprofessionnelle et pays de naissance Femmes</t>
  </si>
  <si>
    <t>Les immigrés par sexe, âge et pays de naissance</t>
  </si>
  <si>
    <t>Sommaire</t>
  </si>
  <si>
    <t>Pop1 : Population par sexe et âge quinquennal</t>
  </si>
  <si>
    <t>Champ : France métropolitaine.</t>
  </si>
  <si>
    <t>Pop2 : Population par âge et catégorie de population</t>
  </si>
  <si>
    <t>Pop2_H : Hommes par âge et catégorie de population</t>
  </si>
  <si>
    <t>Pop2_F : Femmes par âge et catégorie de population</t>
  </si>
  <si>
    <t>Pop3 : Population de 15 ans ou plus par âge et statut conjugual</t>
  </si>
  <si>
    <t>Pop3_H : Hommes de 15 ans ou plus par âge et statut conjugual</t>
  </si>
  <si>
    <t>Pop3_F : Femmes de 15 ans ou plus par âge et statut conjugual</t>
  </si>
  <si>
    <t>Pop4 : Population de 15 ans ou plus par âge et vie en couple</t>
  </si>
  <si>
    <t>Pop4_H : Hommes de 15 ans ou plus par âge et vie en couple</t>
  </si>
  <si>
    <t>Pop4_F : Femmes de 15 ans ou plus par âge et vie en couple</t>
  </si>
  <si>
    <t>Pop5 : Population de 15 ans ou plus par âge et type d'activité</t>
  </si>
  <si>
    <t>Pop5_H : Hommes de 15 ans ou plus par âge et type d'activité</t>
  </si>
  <si>
    <t>Pop5_F : Femmes de 15 ans ou plus par âge et type d'activité</t>
  </si>
  <si>
    <t>Pop6 : Population de 15 ans ou plus par âge et catégorie socioprofessionnelle</t>
  </si>
  <si>
    <t>Pop6_H : Hommes de 15 ans ou plus par âge et catégorie socioprofessionnelle</t>
  </si>
  <si>
    <t>Pop6_F : Femmes de 15 ans ou plus par âge et catégorie socioprofessionnelle</t>
  </si>
  <si>
    <t>Img2B : Les immigrés de 15 ans ou plus par sexe, type d'activité et pays de naissance</t>
  </si>
  <si>
    <t>Img1B : Les immigrés par sexe, âge et pays de naissance</t>
  </si>
  <si>
    <t>Img3A : Population par sexe, situation quant à l'immigration et catégorie socioprofessionnelle</t>
  </si>
  <si>
    <t>Img3B : Les immigrés par catégorie socioprofessionnelle et pays de naissance</t>
  </si>
  <si>
    <t>Img3B_H : Les immigrés par catégorie socioprofessionnelle et pays de naissance Hommes</t>
  </si>
  <si>
    <t>Img3B_F : Les immigrés par catégorie socioprofessionnelle et pays de naissance Femmes</t>
  </si>
  <si>
    <t>Nat1 : Population par âge et nationalité</t>
  </si>
  <si>
    <t xml:space="preserve"> Nat1_H : Hommes par âge et nationalité</t>
  </si>
  <si>
    <t xml:space="preserve"> Nat1_F : Femmes par âge et nationalité</t>
  </si>
  <si>
    <t>Nat2 : Population de 15 ans ou plus par type d'activité et nationalité</t>
  </si>
  <si>
    <t>Nat2_H : Hommes de 15 ans ou plus par type d'activité et nationalité</t>
  </si>
  <si>
    <t>Nat2_F : Femmes de 15 ans ou plus par type d'activité et nationalité</t>
  </si>
  <si>
    <t>Nat3A : Population par catégorie socioprofessionnelle et nationalité</t>
  </si>
  <si>
    <t>Nat3A_H : Hommes par catégorie socioprofessionnelle et nationalité</t>
  </si>
  <si>
    <t>Nat3A_F : Femmes par catégorie socioprofessionnelle et nationalité</t>
  </si>
  <si>
    <t>Nat3B : Population par catégorie socioprofessionnelle et nationalité</t>
  </si>
  <si>
    <t>Nombre d'immigrés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</si>
  <si>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</si>
  <si>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</si>
  <si>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</si>
  <si>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</si>
  <si>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</si>
  <si>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</si>
  <si>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</si>
  <si>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</si>
  <si>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</si>
  <si>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</si>
  <si>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</si>
  <si>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Pays-de-la-Loire</t>
  </si>
  <si>
    <t>Provence-Alpes-Côte d'Azur</t>
  </si>
  <si>
    <t>France métropolitaine</t>
  </si>
  <si>
    <t>Guadeloupe</t>
  </si>
  <si>
    <t>Guyane</t>
  </si>
  <si>
    <t>Martinique</t>
  </si>
  <si>
    <t>France</t>
  </si>
  <si>
    <t>La Réunion</t>
  </si>
  <si>
    <t>Français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</si>
  <si>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</si>
  <si>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</si>
  <si>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</si>
  <si>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</si>
  <si>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</si>
  <si>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</si>
  <si>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</si>
  <si>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</si>
  <si>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</si>
  <si>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</si>
  <si>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</si>
  <si>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</si>
  <si>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</si>
  <si>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</si>
  <si>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</si>
  <si>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</si>
  <si>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</si>
  <si>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</si>
  <si>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</si>
  <si>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</si>
  <si>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</si>
  <si>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</si>
  <si>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</si>
  <si>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</si>
  <si>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</si>
  <si>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</si>
  <si>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</si>
  <si>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</si>
  <si>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Corse-du-Sud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</si>
  <si>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</si>
  <si>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</si>
  <si>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</si>
  <si>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</si>
  <si>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</si>
  <si>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</si>
  <si>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</si>
  <si>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</si>
  <si>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</si>
  <si>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</si>
  <si>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</si>
  <si>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</si>
  <si>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</si>
  <si>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</si>
  <si>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</si>
  <si>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</si>
  <si>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</si>
  <si>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</si>
  <si>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</si>
  <si>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</si>
  <si>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</si>
  <si>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</si>
  <si>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</si>
  <si>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</si>
  <si>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</si>
  <si>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</si>
  <si>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</si>
  <si>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</si>
  <si>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</si>
  <si>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</si>
  <si>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</si>
  <si>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</si>
  <si>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</si>
  <si>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</si>
  <si>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</si>
  <si>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</si>
  <si>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</si>
  <si>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</si>
  <si>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</si>
  <si>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</si>
  <si>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</si>
  <si>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</si>
  <si>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</si>
  <si>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</si>
  <si>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</si>
  <si>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</si>
  <si>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</si>
  <si>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</si>
  <si>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</si>
  <si>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</si>
  <si>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</si>
  <si>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</si>
  <si>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</si>
  <si>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</si>
  <si>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</si>
  <si>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</si>
  <si>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</si>
  <si>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</si>
  <si>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</si>
  <si>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</si>
  <si>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</si>
  <si>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</si>
  <si>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</si>
  <si>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</si>
  <si>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</si>
  <si>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</si>
  <si>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</si>
  <si>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Immigrés et étrangers par région française</t>
  </si>
  <si>
    <t>Immigrés et étrangers par département français</t>
  </si>
  <si>
    <t>Origine des immigrés</t>
  </si>
  <si>
    <t>Part dans le total des immigrés (en %)</t>
  </si>
  <si>
    <t>Royaume-Uni</t>
  </si>
  <si>
    <t>Allemagne</t>
  </si>
  <si>
    <t>Belgique</t>
  </si>
  <si>
    <t>Autres origines</t>
  </si>
  <si>
    <t>Total</t>
  </si>
  <si>
    <t>Nationalité des étrangers</t>
  </si>
  <si>
    <t>Nombre d'étrangers</t>
  </si>
  <si>
    <t>Part dans le total des étrangers (en %)</t>
  </si>
  <si>
    <t>Britanniques</t>
  </si>
  <si>
    <t>Chinois</t>
  </si>
  <si>
    <t>Belges</t>
  </si>
  <si>
    <t xml:space="preserve">Principaux pays d'origine pour les immigrés </t>
  </si>
  <si>
    <t>Principales nationalités des étrangers</t>
  </si>
  <si>
    <t>Pop0_R : Immigrés et étrangers par région française</t>
  </si>
  <si>
    <t>Pop0_D : Immigrés et étrangers par département français</t>
  </si>
  <si>
    <t xml:space="preserve">Note : un immigré est une personne née étrangère à l'étranger. </t>
  </si>
  <si>
    <t>Note : un immigré est une personne née étrangère à l'étranger. Un étranger est une personne de nationalité étrangère.</t>
  </si>
  <si>
    <t>Champ : France.</t>
  </si>
  <si>
    <t>Aucun diplôme, ou au plus BEPC, Brevet des collèges, DNB</t>
  </si>
  <si>
    <t>CAP, BEP</t>
  </si>
  <si>
    <t>Baccalauréat général, technologique, professionnel</t>
  </si>
  <si>
    <t>Diplôme d'études supérieures</t>
  </si>
  <si>
    <t>65ans ou +</t>
  </si>
  <si>
    <t>Population non scolarisée de 15 ans ou plus par âge et diplôme le plus élevé</t>
  </si>
  <si>
    <t>Non scolarisé</t>
  </si>
  <si>
    <t>Scolarisé dans la commune de résidence</t>
  </si>
  <si>
    <t>Scolarisé dans une autre commune que la commune de résidence</t>
  </si>
  <si>
    <t>2 ans</t>
  </si>
  <si>
    <t>3 ans</t>
  </si>
  <si>
    <t>4 ans</t>
  </si>
  <si>
    <t>5 ans</t>
  </si>
  <si>
    <t>6 à 10 ans</t>
  </si>
  <si>
    <t>11 à 14 ans</t>
  </si>
  <si>
    <t>15 à 17 ans</t>
  </si>
  <si>
    <t>18 à 24 ans</t>
  </si>
  <si>
    <t>30 ans ou plus</t>
  </si>
  <si>
    <t>Population non scolarisée de 15 ans ou plus par âge et diplôme le plus élevé Femmes</t>
  </si>
  <si>
    <t>Population non scolarisée de 15 ans ou plus par âge et diplôme le plus élevé Hommes</t>
  </si>
  <si>
    <t>Population de 2 ans ou plus par scolarisation et lieu d'études</t>
  </si>
  <si>
    <t>Population de 2 ans ou plus par scolarisation et lieu d'études Hommes</t>
  </si>
  <si>
    <t>Population de 2 ans ou plus par scolarisation et lieu d'études Femmes</t>
  </si>
  <si>
    <t>For2 : Population non scolarisée de 15 ans ou plus par âge et diplôme le plus élevé</t>
  </si>
  <si>
    <t>For2_H : Population non scolarisée de 15 ans ou plus par âge et diplôme le plus élevé Hommes</t>
  </si>
  <si>
    <t>For2_F : Population non scolarisée de 15 ans ou plus par âge et diplôme le plus élevé Femmes</t>
  </si>
  <si>
    <t>For1 : Population de 2 ans ou plus par scolarisation et lieu d'études</t>
  </si>
  <si>
    <t>For1_H : Population de 2 ans ou plus par scolarisation et lieu d'études Hommes</t>
  </si>
  <si>
    <t>For1_F : Population de 2 ans ou plus par scolarisation et lieu d'études Femmes</t>
  </si>
  <si>
    <t xml:space="preserve">Pop0 : Principaux pays d'origine pour les immigrés </t>
  </si>
  <si>
    <t>Pop0 : Principales nationalités des étrangers</t>
  </si>
  <si>
    <t>Population d'un an ou plus par âge, nationalité et lieu de résidence 1 an auparavant</t>
  </si>
  <si>
    <t>Etranger</t>
  </si>
  <si>
    <t>Même logement</t>
  </si>
  <si>
    <t>Autre logement de la même commune</t>
  </si>
  <si>
    <t>Autre commune en France</t>
  </si>
  <si>
    <t>Hors de France métropolitaine ou d'un Dom</t>
  </si>
  <si>
    <t xml:space="preserve">1 à 14 ans </t>
  </si>
  <si>
    <t xml:space="preserve">15 à 24 ans </t>
  </si>
  <si>
    <t>Population d'un an ou plus par catégorie socioprofessionnelle et lieu de résidence 1 an auparavant</t>
  </si>
  <si>
    <t>Mig1 : Population d'un an ou plus par âge, nationalité et lieu de résidence 1 an auparavant</t>
  </si>
  <si>
    <t>Population d'un an ou plus par âge, nationalité et lieu de résidence 1 an auparavant Hommes</t>
  </si>
  <si>
    <t>Population d'un an ou plus par âge, nationalité et lieu de résidence 1 an auparavant Femmes</t>
  </si>
  <si>
    <t>Mig1_H : Population d'un an ou plus par âge, nationalité et lieu de résidence 1 an auparavant Hommes</t>
  </si>
  <si>
    <t>Mig1_F : Population d'un an ou plus par âge, nationalité et lieu de résidence 1 an auparavant Femmes</t>
  </si>
  <si>
    <t>Mig2 : Population d'un an ou plus par catégorie socioprofessionnelle et lieu de résidence 1 an auparavant</t>
  </si>
  <si>
    <t>Source : Insee, RP2014, exploitation principale.</t>
  </si>
  <si>
    <t>Source : Insee, RP2014, exploitation complémentaire.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</si>
</sst>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164" fontId="0" fillId="2" borderId="0" xfId="1" applyNumberFormat="1" applyFont="1" applyFill="1" applyBorder="1"/>
    <xf numFmtId="164" fontId="1" fillId="2" borderId="0" xfId="1" applyNumberFormat="1" applyFont="1" applyFill="1" applyBorder="1"/>
    <xf numFmtId="164" fontId="5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/>
    <xf numFmtId="164" fontId="4" fillId="2" borderId="2" xfId="1" applyNumberFormat="1" applyFont="1" applyFill="1" applyBorder="1"/>
    <xf numFmtId="164" fontId="4" fillId="2" borderId="3" xfId="1" applyNumberFormat="1" applyFont="1" applyFill="1" applyBorder="1"/>
    <xf numFmtId="164" fontId="2" fillId="2" borderId="4" xfId="1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164" fontId="2" fillId="2" borderId="1" xfId="1" applyNumberFormat="1" applyFont="1" applyFill="1" applyBorder="1"/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/>
    <xf numFmtId="164" fontId="0" fillId="2" borderId="6" xfId="1" applyNumberFormat="1" applyFont="1" applyFill="1" applyBorder="1"/>
    <xf numFmtId="0" fontId="7" fillId="2" borderId="3" xfId="0" applyFont="1" applyFill="1" applyBorder="1"/>
    <xf numFmtId="0" fontId="8" fillId="2" borderId="1" xfId="0" applyFont="1" applyFill="1" applyBorder="1"/>
    <xf numFmtId="164" fontId="2" fillId="2" borderId="5" xfId="1" applyNumberFormat="1" applyFont="1" applyFill="1" applyBorder="1"/>
    <xf numFmtId="164" fontId="0" fillId="2" borderId="7" xfId="1" applyNumberFormat="1" applyFont="1" applyFill="1" applyBorder="1"/>
    <xf numFmtId="0" fontId="5" fillId="0" borderId="8" xfId="0" applyFont="1" applyBorder="1" applyAlignment="1">
      <alignment horizontal="center" vertical="top" wrapText="1"/>
    </xf>
    <xf numFmtId="164" fontId="2" fillId="2" borderId="8" xfId="1" applyNumberFormat="1" applyFont="1" applyFill="1" applyBorder="1"/>
    <xf numFmtId="0" fontId="7" fillId="2" borderId="10" xfId="0" applyFont="1" applyFill="1" applyBorder="1"/>
    <xf numFmtId="164" fontId="0" fillId="2" borderId="10" xfId="1" applyNumberFormat="1" applyFont="1" applyFill="1" applyBorder="1"/>
    <xf numFmtId="164" fontId="0" fillId="2" borderId="11" xfId="1" applyNumberFormat="1" applyFont="1" applyFill="1" applyBorder="1"/>
    <xf numFmtId="0" fontId="7" fillId="2" borderId="6" xfId="0" applyFont="1" applyFill="1" applyBorder="1"/>
    <xf numFmtId="164" fontId="0" fillId="2" borderId="12" xfId="1" applyNumberFormat="1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/>
    <xf numFmtId="0" fontId="5" fillId="2" borderId="2" xfId="0" applyFont="1" applyFill="1" applyBorder="1" applyAlignment="1">
      <alignment horizontal="center" vertical="top" wrapText="1"/>
    </xf>
    <xf numFmtId="164" fontId="1" fillId="2" borderId="10" xfId="1" applyNumberFormat="1" applyFont="1" applyFill="1" applyBorder="1"/>
    <xf numFmtId="164" fontId="1" fillId="2" borderId="12" xfId="1" applyNumberFormat="1" applyFont="1" applyFill="1" applyBorder="1"/>
    <xf numFmtId="164" fontId="1" fillId="2" borderId="6" xfId="1" applyNumberFormat="1" applyFont="1" applyFill="1" applyBorder="1"/>
    <xf numFmtId="0" fontId="5" fillId="2" borderId="9" xfId="0" applyFont="1" applyFill="1" applyBorder="1" applyAlignment="1">
      <alignment horizontal="left" vertical="top" wrapText="1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9" fillId="2" borderId="0" xfId="0" applyFont="1" applyFill="1"/>
    <xf numFmtId="164" fontId="2" fillId="2" borderId="0" xfId="1" applyNumberFormat="1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8" fillId="2" borderId="0" xfId="0" applyFont="1" applyFill="1" applyBorder="1"/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7" fillId="2" borderId="0" xfId="0" applyFont="1" applyFill="1"/>
    <xf numFmtId="0" fontId="10" fillId="2" borderId="0" xfId="2" applyFill="1"/>
    <xf numFmtId="0" fontId="11" fillId="0" borderId="7" xfId="0" applyFont="1" applyBorder="1" applyAlignment="1">
      <alignment horizontal="center" vertical="center"/>
    </xf>
    <xf numFmtId="164" fontId="4" fillId="2" borderId="9" xfId="1" applyNumberFormat="1" applyFont="1" applyFill="1" applyBorder="1"/>
    <xf numFmtId="164" fontId="5" fillId="2" borderId="11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/>
    <xf numFmtId="164" fontId="4" fillId="2" borderId="10" xfId="1" applyNumberFormat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/>
    <xf numFmtId="164" fontId="2" fillId="2" borderId="7" xfId="1" applyNumberFormat="1" applyFont="1" applyFill="1" applyBorder="1"/>
    <xf numFmtId="164" fontId="5" fillId="2" borderId="5" xfId="1" applyNumberFormat="1" applyFont="1" applyFill="1" applyBorder="1"/>
    <xf numFmtId="0" fontId="0" fillId="2" borderId="0" xfId="0" applyFill="1" applyBorder="1"/>
    <xf numFmtId="0" fontId="0" fillId="2" borderId="7" xfId="0" applyFill="1" applyBorder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164" fontId="2" fillId="2" borderId="8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5" fontId="0" fillId="2" borderId="1" xfId="0" applyNumberFormat="1" applyFill="1" applyBorder="1"/>
    <xf numFmtId="0" fontId="2" fillId="2" borderId="7" xfId="0" applyFont="1" applyFill="1" applyBorder="1"/>
    <xf numFmtId="165" fontId="2" fillId="2" borderId="1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/>
    <xf numFmtId="0" fontId="4" fillId="2" borderId="15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" fontId="0" fillId="2" borderId="0" xfId="0" applyNumberFormat="1" applyFill="1"/>
    <xf numFmtId="166" fontId="0" fillId="2" borderId="0" xfId="1" applyNumberFormat="1" applyFont="1" applyFill="1"/>
    <xf numFmtId="164" fontId="1" fillId="2" borderId="11" xfId="1" applyNumberFormat="1" applyFont="1" applyFill="1" applyBorder="1"/>
    <xf numFmtId="164" fontId="1" fillId="2" borderId="7" xfId="1" applyNumberFormat="1" applyFont="1" applyFill="1" applyBorder="1"/>
    <xf numFmtId="164" fontId="1" fillId="2" borderId="13" xfId="1" applyNumberFormat="1" applyFon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4" fontId="2" fillId="2" borderId="13" xfId="1" applyNumberFormat="1" applyFont="1" applyFill="1" applyBorder="1"/>
    <xf numFmtId="164" fontId="2" fillId="2" borderId="14" xfId="1" applyNumberFormat="1" applyFont="1" applyFill="1" applyBorder="1"/>
    <xf numFmtId="164" fontId="2" fillId="2" borderId="15" xfId="1" applyNumberFormat="1" applyFont="1" applyFill="1" applyBorder="1"/>
    <xf numFmtId="164" fontId="12" fillId="2" borderId="0" xfId="0" applyNumberFormat="1" applyFont="1" applyFill="1" applyBorder="1"/>
    <xf numFmtId="164" fontId="13" fillId="2" borderId="3" xfId="0" applyNumberFormat="1" applyFont="1" applyFill="1" applyBorder="1"/>
    <xf numFmtId="164" fontId="13" fillId="2" borderId="4" xfId="0" applyNumberFormat="1" applyFont="1" applyFill="1" applyBorder="1"/>
    <xf numFmtId="164" fontId="13" fillId="2" borderId="8" xfId="0" applyNumberFormat="1" applyFont="1" applyFill="1" applyBorder="1"/>
    <xf numFmtId="164" fontId="13" fillId="2" borderId="1" xfId="0" applyNumberFormat="1" applyFont="1" applyFill="1" applyBorder="1"/>
    <xf numFmtId="164" fontId="12" fillId="2" borderId="7" xfId="0" applyNumberFormat="1" applyFont="1" applyFill="1" applyBorder="1"/>
    <xf numFmtId="164" fontId="3" fillId="2" borderId="0" xfId="1" applyNumberFormat="1" applyFont="1" applyFill="1"/>
    <xf numFmtId="164" fontId="0" fillId="2" borderId="0" xfId="1" applyNumberFormat="1" applyFont="1" applyFill="1"/>
    <xf numFmtId="164" fontId="6" fillId="2" borderId="0" xfId="1" applyNumberFormat="1" applyFont="1" applyFill="1"/>
    <xf numFmtId="164" fontId="7" fillId="2" borderId="0" xfId="1" applyNumberFormat="1" applyFont="1" applyFill="1"/>
    <xf numFmtId="164" fontId="9" fillId="2" borderId="0" xfId="1" applyNumberFormat="1" applyFont="1" applyFill="1"/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1" fillId="2" borderId="2" xfId="1" applyNumberFormat="1" applyFont="1" applyFill="1" applyBorder="1"/>
    <xf numFmtId="164" fontId="1" fillId="2" borderId="3" xfId="1" applyNumberFormat="1" applyFont="1" applyFill="1" applyBorder="1"/>
    <xf numFmtId="2" fontId="0" fillId="2" borderId="0" xfId="0" applyNumberFormat="1" applyFont="1" applyFill="1"/>
    <xf numFmtId="2" fontId="5" fillId="2" borderId="5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/>
    <xf numFmtId="2" fontId="7" fillId="2" borderId="3" xfId="0" applyNumberFormat="1" applyFont="1" applyFill="1" applyBorder="1"/>
    <xf numFmtId="2" fontId="8" fillId="2" borderId="1" xfId="0" applyNumberFormat="1" applyFont="1" applyFill="1" applyBorder="1"/>
    <xf numFmtId="2" fontId="7" fillId="2" borderId="0" xfId="0" applyNumberFormat="1" applyFont="1" applyFill="1"/>
    <xf numFmtId="2" fontId="2" fillId="2" borderId="0" xfId="1" applyNumberFormat="1" applyFont="1" applyFill="1" applyBorder="1"/>
    <xf numFmtId="2" fontId="9" fillId="2" borderId="0" xfId="0" applyNumberFormat="1" applyFont="1" applyFill="1"/>
    <xf numFmtId="164" fontId="5" fillId="2" borderId="11" xfId="1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abSelected="1" workbookViewId="0"/>
  </sheetViews>
  <sheetFormatPr baseColWidth="10" defaultRowHeight="15" x14ac:dyDescent="0.25"/>
  <cols>
    <col min="1" max="1" width="24.42578125" style="2" customWidth="1"/>
    <col min="2" max="2" width="82" style="2" customWidth="1"/>
    <col min="3" max="16384" width="11.42578125" style="2"/>
  </cols>
  <sheetData>
    <row r="1" spans="1:2" x14ac:dyDescent="0.25">
      <c r="A1" s="1" t="s">
        <v>127</v>
      </c>
    </row>
    <row r="2" spans="1:2" x14ac:dyDescent="0.25">
      <c r="A2" s="1"/>
    </row>
    <row r="3" spans="1:2" x14ac:dyDescent="0.25">
      <c r="A3" s="49" t="s">
        <v>295</v>
      </c>
    </row>
    <row r="4" spans="1:2" x14ac:dyDescent="0.25">
      <c r="A4" s="49" t="s">
        <v>296</v>
      </c>
    </row>
    <row r="5" spans="1:2" x14ac:dyDescent="0.25">
      <c r="A5" s="1"/>
    </row>
    <row r="6" spans="1:2" x14ac:dyDescent="0.25">
      <c r="A6" s="49" t="s">
        <v>329</v>
      </c>
    </row>
    <row r="7" spans="1:2" x14ac:dyDescent="0.25">
      <c r="A7" s="49" t="s">
        <v>330</v>
      </c>
    </row>
    <row r="8" spans="1:2" x14ac:dyDescent="0.25">
      <c r="A8" s="1"/>
    </row>
    <row r="9" spans="1:2" x14ac:dyDescent="0.25">
      <c r="A9" s="49" t="s">
        <v>128</v>
      </c>
    </row>
    <row r="11" spans="1:2" x14ac:dyDescent="0.25">
      <c r="A11" s="49" t="s">
        <v>130</v>
      </c>
      <c r="B11" s="1"/>
    </row>
    <row r="12" spans="1:2" x14ac:dyDescent="0.25">
      <c r="A12" s="1"/>
      <c r="B12" s="49" t="s">
        <v>131</v>
      </c>
    </row>
    <row r="13" spans="1:2" x14ac:dyDescent="0.25">
      <c r="A13" s="1"/>
      <c r="B13" s="49" t="s">
        <v>132</v>
      </c>
    </row>
    <row r="15" spans="1:2" x14ac:dyDescent="0.25">
      <c r="A15" s="49" t="s">
        <v>133</v>
      </c>
    </row>
    <row r="16" spans="1:2" x14ac:dyDescent="0.25">
      <c r="B16" s="49" t="s">
        <v>134</v>
      </c>
    </row>
    <row r="17" spans="1:2" x14ac:dyDescent="0.25">
      <c r="B17" s="49" t="s">
        <v>135</v>
      </c>
    </row>
    <row r="19" spans="1:2" x14ac:dyDescent="0.25">
      <c r="A19" s="49" t="s">
        <v>136</v>
      </c>
    </row>
    <row r="20" spans="1:2" x14ac:dyDescent="0.25">
      <c r="B20" s="49" t="s">
        <v>137</v>
      </c>
    </row>
    <row r="21" spans="1:2" x14ac:dyDescent="0.25">
      <c r="B21" s="49" t="s">
        <v>138</v>
      </c>
    </row>
    <row r="23" spans="1:2" x14ac:dyDescent="0.25">
      <c r="A23" s="49" t="s">
        <v>139</v>
      </c>
    </row>
    <row r="24" spans="1:2" x14ac:dyDescent="0.25">
      <c r="B24" s="49" t="s">
        <v>140</v>
      </c>
    </row>
    <row r="25" spans="1:2" x14ac:dyDescent="0.25">
      <c r="B25" s="49" t="s">
        <v>141</v>
      </c>
    </row>
    <row r="27" spans="1:2" x14ac:dyDescent="0.25">
      <c r="A27" s="49" t="s">
        <v>142</v>
      </c>
    </row>
    <row r="28" spans="1:2" x14ac:dyDescent="0.25">
      <c r="B28" s="49" t="s">
        <v>143</v>
      </c>
    </row>
    <row r="29" spans="1:2" x14ac:dyDescent="0.25">
      <c r="B29" s="49" t="s">
        <v>144</v>
      </c>
    </row>
    <row r="31" spans="1:2" x14ac:dyDescent="0.25">
      <c r="A31" s="49" t="s">
        <v>146</v>
      </c>
    </row>
    <row r="33" spans="1:2" x14ac:dyDescent="0.25">
      <c r="A33" s="49" t="s">
        <v>145</v>
      </c>
    </row>
    <row r="35" spans="1:2" x14ac:dyDescent="0.25">
      <c r="A35" s="49" t="s">
        <v>147</v>
      </c>
    </row>
    <row r="37" spans="1:2" x14ac:dyDescent="0.25">
      <c r="A37" s="49" t="s">
        <v>148</v>
      </c>
    </row>
    <row r="38" spans="1:2" x14ac:dyDescent="0.25">
      <c r="B38" s="49" t="s">
        <v>149</v>
      </c>
    </row>
    <row r="39" spans="1:2" x14ac:dyDescent="0.25">
      <c r="B39" s="49" t="s">
        <v>150</v>
      </c>
    </row>
    <row r="41" spans="1:2" x14ac:dyDescent="0.25">
      <c r="A41" s="49" t="s">
        <v>151</v>
      </c>
    </row>
    <row r="42" spans="1:2" x14ac:dyDescent="0.25">
      <c r="B42" s="49" t="s">
        <v>152</v>
      </c>
    </row>
    <row r="43" spans="1:2" x14ac:dyDescent="0.25">
      <c r="B43" s="49" t="s">
        <v>153</v>
      </c>
    </row>
    <row r="45" spans="1:2" x14ac:dyDescent="0.25">
      <c r="A45" s="49" t="s">
        <v>154</v>
      </c>
    </row>
    <row r="46" spans="1:2" x14ac:dyDescent="0.25">
      <c r="B46" s="49" t="s">
        <v>155</v>
      </c>
    </row>
    <row r="47" spans="1:2" x14ac:dyDescent="0.25">
      <c r="B47" s="49" t="s">
        <v>156</v>
      </c>
    </row>
    <row r="49" spans="1:2" x14ac:dyDescent="0.25">
      <c r="A49" s="49" t="s">
        <v>157</v>
      </c>
    </row>
    <row r="50" spans="1:2" x14ac:dyDescent="0.25">
      <c r="B50" s="49" t="s">
        <v>158</v>
      </c>
    </row>
    <row r="51" spans="1:2" x14ac:dyDescent="0.25">
      <c r="B51" s="49" t="s">
        <v>159</v>
      </c>
    </row>
    <row r="53" spans="1:2" x14ac:dyDescent="0.25">
      <c r="A53" s="49" t="s">
        <v>160</v>
      </c>
    </row>
    <row r="55" spans="1:2" x14ac:dyDescent="0.25">
      <c r="A55" s="49" t="s">
        <v>326</v>
      </c>
    </row>
    <row r="56" spans="1:2" x14ac:dyDescent="0.25">
      <c r="B56" s="49" t="s">
        <v>327</v>
      </c>
    </row>
    <row r="57" spans="1:2" x14ac:dyDescent="0.25">
      <c r="B57" s="49" t="s">
        <v>328</v>
      </c>
    </row>
    <row r="59" spans="1:2" x14ac:dyDescent="0.25">
      <c r="A59" s="49" t="s">
        <v>323</v>
      </c>
    </row>
    <row r="60" spans="1:2" x14ac:dyDescent="0.25">
      <c r="B60" s="49" t="s">
        <v>324</v>
      </c>
    </row>
    <row r="61" spans="1:2" x14ac:dyDescent="0.25">
      <c r="B61" s="49" t="s">
        <v>325</v>
      </c>
    </row>
    <row r="63" spans="1:2" x14ac:dyDescent="0.25">
      <c r="A63" s="49" t="s">
        <v>340</v>
      </c>
    </row>
    <row r="64" spans="1:2" x14ac:dyDescent="0.25">
      <c r="B64" s="49" t="s">
        <v>343</v>
      </c>
    </row>
    <row r="65" spans="1:2" x14ac:dyDescent="0.25">
      <c r="B65" s="49" t="s">
        <v>344</v>
      </c>
    </row>
    <row r="67" spans="1:2" x14ac:dyDescent="0.25">
      <c r="A67" s="49" t="s">
        <v>345</v>
      </c>
    </row>
  </sheetData>
  <hyperlinks>
    <hyperlink ref="A9" location="'Pop1'!A1" display="Pop1 : Population par sexe et âge quinquennal"/>
    <hyperlink ref="A3" location="Pop0_R!A1" display="Pop0_R : Immigrés et étrangers par région française"/>
    <hyperlink ref="A4" location="Pop0_D!A1" display="Pop0_D : Immigrés et étrangers par département français"/>
    <hyperlink ref="A6" location="Pop0!A1" display="Pop0 : Principaux pays d'origine pour les immigrés "/>
    <hyperlink ref="A7" location="Pop0!A20" display="Pop0 : Principales nationalités des étrangers"/>
    <hyperlink ref="A11" location="'Pop2'!A1" display="Pop2 : Population par âge et catégorie de population"/>
    <hyperlink ref="B12" location="Pop2_H!A1" display="Pop2_H : Hommes par âge et catégorie de population"/>
    <hyperlink ref="B13" location="Pop2_F!A1" display="Pop2_F : Femmes par âge et catégorie de population"/>
    <hyperlink ref="A15" location="'Pop3'!A1" display="Pop3 : Population de 15 ans ou plus par âge et statut conjugual"/>
    <hyperlink ref="B16" location="Pop3_H!A1" display="Pop3_H : Hommes de 15 ans ou plus par âge et statut conjugual"/>
    <hyperlink ref="B17" location="Pop3_F!A1" display="Pop3_F : Femmes de 15 ans ou plus par âge et statut conjugual"/>
    <hyperlink ref="A19" location="'Pop4'!A1" display="Pop4 : Population de 15 ans ou plus par âge et vie en couple"/>
    <hyperlink ref="B20" location="Pop4_H!A1" display="Pop4_H : Hommes de 15 ans ou plus par âge et vie en couple"/>
    <hyperlink ref="B21" location="Pop4_F!A1" display="Pop4_F : Femmes de 15 ans ou plus par âge et vie en couple"/>
    <hyperlink ref="A23" location="'Pop5'!A1" display="Pop5 : Population de 15 ans ou plus par âge et type d'activité"/>
    <hyperlink ref="B24" location="Pop5_H!A1" display="Pop5_H : Hommes de 15 ans ou plus par âge et type d'activité"/>
    <hyperlink ref="B25" location="Pop5_F!A1" display="Pop5_F : Femmes de 15 ans ou plus par âge et type d'activité"/>
    <hyperlink ref="A27" location="'Pop6'!A1" display="Pop6 : Population de 15 ans ou plus par âge et catégorie socioprofessionnelle"/>
    <hyperlink ref="B28" location="Pop6_H!A1" display="Pop6_H : Hommes de 15 ans ou plus par âge et catégorie socioprofessionnelle"/>
    <hyperlink ref="B29" location="Pop6_F!A1" display="Pop6_F : Femmes de 15 ans ou plus par âge et catégorie socioprofessionnelle"/>
    <hyperlink ref="A31" location="Img1B!A1" display="Img1B : Les immigrés par sexe, âge et pays de naissance"/>
    <hyperlink ref="A33" location="Img2B!A1" display="Img2B : Les immigrés de 15 ans ou plus par sexe, type d'activité et pays de naissance"/>
    <hyperlink ref="A35" location="Img3B!A1" display="Img3A : Population par sexe, situation quant à l'immigration et catégorie socioprofessionnelle"/>
    <hyperlink ref="A37" location="Img3B!A1" display="Img3B : Les immigrés par catégorie socioprofessionnelle et pays de naissance"/>
    <hyperlink ref="B38" location="Img3B_H!A1" display="Img3B_H : Les immigrés par catégorie socioprofessionnelle et pays de naissance Hommes"/>
    <hyperlink ref="B39" location="Img3B_F!A1" display="Img3B_F : Les immigrés par catégorie socioprofessionnelle et pays de naissance Femmes"/>
    <hyperlink ref="A41" location="'Nat1'!A1" display="Nat1 : Population par âge et nationalité"/>
    <hyperlink ref="B42" location="Nat1_H!A1" display=" Nat1_H : Hommes par âge et nationalité"/>
    <hyperlink ref="B43" location="Nat1_F!A1" display=" Nat1_F : Femmes par âge et nationalité"/>
    <hyperlink ref="A45" location="'Nat2'!A1" display="Nat2 : Population de 15 ans ou plus par type d'activité et nationalité"/>
    <hyperlink ref="B46" location="Nat2_H!A1" display="Nat2_H : Hommes de 15 ans ou plus par type d'activité et nationalité"/>
    <hyperlink ref="B47" location="Nat2_F!A1" display="Nat2_F : Femmes de 15 ans ou plus par type d'activité et nationalité"/>
    <hyperlink ref="A49" location="Nat3A!A1" display="Nat3A : Population par catégorie socioprofessionnelle et nationalité"/>
    <hyperlink ref="B50" location="Nat3A_H!A1" display="Nat3A_H : Hommes par catégorie socioprofessionnelle et nationalité"/>
    <hyperlink ref="B51" location="Nat3A_F!A1" display="Nat3A_F : Femmes par catégorie socioprofessionnelle et nationalité"/>
    <hyperlink ref="A53" location="Nat3B!A1" display="Nat3B : Population par catégorie socioprofessionnelle et nationalité"/>
    <hyperlink ref="A55" location="'For1'!A1" display="For1 : Population de 2 ans ou plus par scolarisation et lieu d'études"/>
    <hyperlink ref="B56" location="For1_H!A1" display="For1_H : Population de 2 ans ou plus par scolarisation et lieu d'études Hommes"/>
    <hyperlink ref="B57" location="For1_F!A1" display="For1_F : Population de 2 ans ou plus par scolarisation et lieu d'études Femmes"/>
    <hyperlink ref="A59" location="'For2'!A1" display="For2 : Population non scolarisée de 15 ans ou plus par âge et diplôme le plus élevé"/>
    <hyperlink ref="B60" location="For2_H!A1" display="For2_H : Population non scolarisée de 15 ans ou plus par âge et diplôme le plus élevé Hommes"/>
    <hyperlink ref="B61" location="For2_F!A1" display="For2_F : Population non scolarisée de 15 ans ou plus par âge et diplôme le plus élevé Femmes"/>
    <hyperlink ref="A63" location="'Mig1'!A1" display="Mig1 : Population d'un an ou plus par âge, nationalité et lieu de résidence 1 an auparavant"/>
    <hyperlink ref="B64" location="Mig1_H!A1" display="Mig1_H : Population d'un an ou plus par âge, nationalité et lieu de résidence 1 an auparavant Hommes"/>
    <hyperlink ref="B65" location="Mig1_F!A1" display="Mig1_F : Population d'un an ou plus par âge, nationalité et lieu de résidence 1 an auparavant Femmes"/>
    <hyperlink ref="A67" location="'Mig2'!A1" display="Mig2 : Population d'un an ou plus par catégorie socioprofessionnelle et lieu de résidence 1 an auparavan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74</v>
      </c>
    </row>
    <row r="2" spans="1:4" x14ac:dyDescent="0.25">
      <c r="A2" s="3" t="s">
        <v>69</v>
      </c>
    </row>
    <row r="3" spans="1:4" x14ac:dyDescent="0.25">
      <c r="B3" s="14" t="s">
        <v>46</v>
      </c>
      <c r="C3" s="30" t="s">
        <v>47</v>
      </c>
      <c r="D3" s="23" t="s">
        <v>113</v>
      </c>
    </row>
    <row r="4" spans="1:4" x14ac:dyDescent="0.25">
      <c r="A4" s="17" t="s">
        <v>36</v>
      </c>
      <c r="B4" s="18">
        <v>648.6</v>
      </c>
      <c r="C4" s="22">
        <v>97555.99</v>
      </c>
      <c r="D4" s="11">
        <f>B4+C4</f>
        <v>98204.590000000011</v>
      </c>
    </row>
    <row r="5" spans="1:4" x14ac:dyDescent="0.25">
      <c r="A5" s="19" t="s">
        <v>30</v>
      </c>
      <c r="B5" s="18">
        <v>11361.71</v>
      </c>
      <c r="C5" s="22">
        <v>127737.24</v>
      </c>
      <c r="D5" s="12">
        <f t="shared" ref="D5:D10" si="0">B5+C5</f>
        <v>139098.95000000001</v>
      </c>
    </row>
    <row r="6" spans="1:4" x14ac:dyDescent="0.25">
      <c r="A6" s="19" t="s">
        <v>31</v>
      </c>
      <c r="B6" s="18">
        <v>374133.79</v>
      </c>
      <c r="C6" s="22">
        <v>343250.04</v>
      </c>
      <c r="D6" s="12">
        <f t="shared" si="0"/>
        <v>717383.83</v>
      </c>
    </row>
    <row r="7" spans="1:4" x14ac:dyDescent="0.25">
      <c r="A7" s="19" t="s">
        <v>32</v>
      </c>
      <c r="B7" s="18">
        <v>552283.06999999995</v>
      </c>
      <c r="C7" s="22">
        <v>246349.11</v>
      </c>
      <c r="D7" s="12">
        <f t="shared" si="0"/>
        <v>798632.17999999993</v>
      </c>
    </row>
    <row r="8" spans="1:4" x14ac:dyDescent="0.25">
      <c r="A8" s="19" t="s">
        <v>33</v>
      </c>
      <c r="B8" s="18">
        <v>324096.33</v>
      </c>
      <c r="C8" s="22">
        <v>105190.78</v>
      </c>
      <c r="D8" s="12">
        <f t="shared" si="0"/>
        <v>429287.11</v>
      </c>
    </row>
    <row r="9" spans="1:4" x14ac:dyDescent="0.25">
      <c r="A9" s="19" t="s">
        <v>34</v>
      </c>
      <c r="B9" s="18">
        <v>334672.96999999997</v>
      </c>
      <c r="C9" s="22">
        <v>85953.63</v>
      </c>
      <c r="D9" s="12">
        <f t="shared" si="0"/>
        <v>420626.6</v>
      </c>
    </row>
    <row r="10" spans="1:4" x14ac:dyDescent="0.25">
      <c r="A10" s="19" t="s">
        <v>37</v>
      </c>
      <c r="B10" s="18">
        <v>72933.039999999994</v>
      </c>
      <c r="C10" s="22">
        <v>32901.589999999997</v>
      </c>
      <c r="D10" s="12">
        <f t="shared" si="0"/>
        <v>105834.62999999999</v>
      </c>
    </row>
    <row r="11" spans="1:4" x14ac:dyDescent="0.25">
      <c r="A11" s="20" t="s">
        <v>85</v>
      </c>
      <c r="B11" s="21">
        <f>SUM(B4:B10)</f>
        <v>1670129.51</v>
      </c>
      <c r="C11" s="24">
        <f t="shared" ref="C11:D11" si="1">SUM(C4:C10)</f>
        <v>1038938.38</v>
      </c>
      <c r="D11" s="13">
        <f t="shared" si="1"/>
        <v>2709067.8899999997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346</v>
      </c>
      <c r="B14" s="40"/>
      <c r="C14" s="40"/>
      <c r="D14" s="40"/>
    </row>
    <row r="16" spans="1:4" x14ac:dyDescent="0.25">
      <c r="A16" s="3" t="s">
        <v>70</v>
      </c>
    </row>
    <row r="17" spans="1:4" x14ac:dyDescent="0.25">
      <c r="B17" s="14" t="s">
        <v>46</v>
      </c>
      <c r="C17" s="30" t="s">
        <v>47</v>
      </c>
      <c r="D17" s="23" t="s">
        <v>113</v>
      </c>
    </row>
    <row r="18" spans="1:4" x14ac:dyDescent="0.25">
      <c r="A18" s="17" t="s">
        <v>36</v>
      </c>
      <c r="B18" s="18">
        <v>2948.39</v>
      </c>
      <c r="C18" s="22">
        <v>1877518.76</v>
      </c>
      <c r="D18" s="11">
        <f>B18+C18</f>
        <v>1880467.15</v>
      </c>
    </row>
    <row r="19" spans="1:4" x14ac:dyDescent="0.25">
      <c r="A19" s="19" t="s">
        <v>30</v>
      </c>
      <c r="B19" s="18">
        <v>34608.620000000003</v>
      </c>
      <c r="C19" s="22">
        <v>1724564.73</v>
      </c>
      <c r="D19" s="12">
        <f t="shared" ref="D19:D24" si="2">B19+C19</f>
        <v>1759173.35</v>
      </c>
    </row>
    <row r="20" spans="1:4" x14ac:dyDescent="0.25">
      <c r="A20" s="19" t="s">
        <v>31</v>
      </c>
      <c r="B20" s="18">
        <v>1457741.46</v>
      </c>
      <c r="C20" s="22">
        <v>3665903.66</v>
      </c>
      <c r="D20" s="12">
        <f t="shared" si="2"/>
        <v>5123645.12</v>
      </c>
    </row>
    <row r="21" spans="1:4" x14ac:dyDescent="0.25">
      <c r="A21" s="19" t="s">
        <v>32</v>
      </c>
      <c r="B21" s="18">
        <v>3094100.1</v>
      </c>
      <c r="C21" s="22">
        <v>2537814.92</v>
      </c>
      <c r="D21" s="12">
        <f t="shared" si="2"/>
        <v>5631915.0199999996</v>
      </c>
    </row>
    <row r="22" spans="1:4" x14ac:dyDescent="0.25">
      <c r="A22" s="19" t="s">
        <v>33</v>
      </c>
      <c r="B22" s="18">
        <v>2362979.15</v>
      </c>
      <c r="C22" s="22">
        <v>1114306.27</v>
      </c>
      <c r="D22" s="12">
        <f t="shared" si="2"/>
        <v>3477285.42</v>
      </c>
    </row>
    <row r="23" spans="1:4" x14ac:dyDescent="0.25">
      <c r="A23" s="19" t="s">
        <v>34</v>
      </c>
      <c r="B23" s="18">
        <v>2426432.41</v>
      </c>
      <c r="C23" s="22">
        <v>812176.16</v>
      </c>
      <c r="D23" s="12">
        <f t="shared" si="2"/>
        <v>3238608.5700000003</v>
      </c>
    </row>
    <row r="24" spans="1:4" x14ac:dyDescent="0.25">
      <c r="A24" s="19" t="s">
        <v>37</v>
      </c>
      <c r="B24" s="18">
        <v>785114.63</v>
      </c>
      <c r="C24" s="22">
        <v>416176.86</v>
      </c>
      <c r="D24" s="12">
        <f t="shared" si="2"/>
        <v>1201291.49</v>
      </c>
    </row>
    <row r="25" spans="1:4" x14ac:dyDescent="0.25">
      <c r="A25" s="20" t="s">
        <v>85</v>
      </c>
      <c r="B25" s="21">
        <f>SUM(B18:B24)</f>
        <v>10163924.760000002</v>
      </c>
      <c r="C25" s="24">
        <f t="shared" ref="C25" si="3">SUM(C18:C24)</f>
        <v>12148461.359999999</v>
      </c>
      <c r="D25" s="13">
        <f t="shared" ref="D25" si="4">SUM(D18:D24)</f>
        <v>22312386.120000001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346</v>
      </c>
      <c r="B27" s="40"/>
      <c r="C27" s="40"/>
      <c r="D27" s="40"/>
    </row>
    <row r="29" spans="1:4" x14ac:dyDescent="0.25">
      <c r="A29" s="3" t="s">
        <v>28</v>
      </c>
    </row>
    <row r="30" spans="1:4" x14ac:dyDescent="0.25">
      <c r="B30" s="14" t="s">
        <v>46</v>
      </c>
      <c r="C30" s="30" t="s">
        <v>47</v>
      </c>
      <c r="D30" s="23" t="s">
        <v>113</v>
      </c>
    </row>
    <row r="31" spans="1:4" x14ac:dyDescent="0.25">
      <c r="A31" s="17" t="s">
        <v>36</v>
      </c>
      <c r="B31" s="18">
        <f t="shared" ref="B31:D38" si="5">B4+B18</f>
        <v>3596.99</v>
      </c>
      <c r="C31" s="22">
        <f t="shared" si="5"/>
        <v>1975074.75</v>
      </c>
      <c r="D31" s="11">
        <f t="shared" si="5"/>
        <v>1978671.74</v>
      </c>
    </row>
    <row r="32" spans="1:4" x14ac:dyDescent="0.25">
      <c r="A32" s="19" t="s">
        <v>30</v>
      </c>
      <c r="B32" s="18">
        <f t="shared" si="5"/>
        <v>45970.33</v>
      </c>
      <c r="C32" s="22">
        <f t="shared" si="5"/>
        <v>1852301.97</v>
      </c>
      <c r="D32" s="12">
        <f t="shared" si="5"/>
        <v>1898272.3</v>
      </c>
    </row>
    <row r="33" spans="1:4" x14ac:dyDescent="0.25">
      <c r="A33" s="19" t="s">
        <v>31</v>
      </c>
      <c r="B33" s="18">
        <f t="shared" si="5"/>
        <v>1831875.25</v>
      </c>
      <c r="C33" s="22">
        <f t="shared" si="5"/>
        <v>4009153.7</v>
      </c>
      <c r="D33" s="12">
        <f t="shared" si="5"/>
        <v>5841028.9500000002</v>
      </c>
    </row>
    <row r="34" spans="1:4" x14ac:dyDescent="0.25">
      <c r="A34" s="19" t="s">
        <v>32</v>
      </c>
      <c r="B34" s="18">
        <f t="shared" si="5"/>
        <v>3646383.17</v>
      </c>
      <c r="C34" s="22">
        <f t="shared" si="5"/>
        <v>2784164.03</v>
      </c>
      <c r="D34" s="12">
        <f t="shared" si="5"/>
        <v>6430547.1999999993</v>
      </c>
    </row>
    <row r="35" spans="1:4" x14ac:dyDescent="0.25">
      <c r="A35" s="19" t="s">
        <v>33</v>
      </c>
      <c r="B35" s="18">
        <f t="shared" si="5"/>
        <v>2687075.48</v>
      </c>
      <c r="C35" s="22">
        <f t="shared" si="5"/>
        <v>1219497.05</v>
      </c>
      <c r="D35" s="12">
        <f t="shared" si="5"/>
        <v>3906572.53</v>
      </c>
    </row>
    <row r="36" spans="1:4" x14ac:dyDescent="0.25">
      <c r="A36" s="19" t="s">
        <v>34</v>
      </c>
      <c r="B36" s="18">
        <f t="shared" si="5"/>
        <v>2761105.38</v>
      </c>
      <c r="C36" s="22">
        <f t="shared" si="5"/>
        <v>898129.79</v>
      </c>
      <c r="D36" s="12">
        <f t="shared" si="5"/>
        <v>3659235.1700000004</v>
      </c>
    </row>
    <row r="37" spans="1:4" x14ac:dyDescent="0.25">
      <c r="A37" s="19" t="s">
        <v>37</v>
      </c>
      <c r="B37" s="18">
        <f t="shared" si="5"/>
        <v>858047.67</v>
      </c>
      <c r="C37" s="22">
        <f t="shared" si="5"/>
        <v>449078.44999999995</v>
      </c>
      <c r="D37" s="12">
        <f t="shared" si="5"/>
        <v>1307126.1199999999</v>
      </c>
    </row>
    <row r="38" spans="1:4" x14ac:dyDescent="0.25">
      <c r="A38" s="20" t="s">
        <v>85</v>
      </c>
      <c r="B38" s="21">
        <f t="shared" si="5"/>
        <v>11834054.270000001</v>
      </c>
      <c r="C38" s="24">
        <f t="shared" si="5"/>
        <v>13187399.74</v>
      </c>
      <c r="D38" s="13">
        <f t="shared" si="5"/>
        <v>25021454.010000002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75</v>
      </c>
    </row>
    <row r="2" spans="1:4" x14ac:dyDescent="0.25">
      <c r="A2" s="3" t="s">
        <v>69</v>
      </c>
    </row>
    <row r="3" spans="1:4" x14ac:dyDescent="0.25">
      <c r="B3" s="14" t="s">
        <v>46</v>
      </c>
      <c r="C3" s="30" t="s">
        <v>47</v>
      </c>
      <c r="D3" s="23" t="s">
        <v>113</v>
      </c>
    </row>
    <row r="4" spans="1:4" x14ac:dyDescent="0.25">
      <c r="A4" s="17" t="s">
        <v>36</v>
      </c>
      <c r="B4" s="18">
        <v>2195.7800000000002</v>
      </c>
      <c r="C4" s="22">
        <v>90160.78</v>
      </c>
      <c r="D4" s="11">
        <f>B4+C4</f>
        <v>92356.56</v>
      </c>
    </row>
    <row r="5" spans="1:4" x14ac:dyDescent="0.25">
      <c r="A5" s="19" t="s">
        <v>30</v>
      </c>
      <c r="B5" s="18">
        <v>38564.36</v>
      </c>
      <c r="C5" s="22">
        <v>123366.31</v>
      </c>
      <c r="D5" s="12">
        <f t="shared" ref="D5:D10" si="0">B5+C5</f>
        <v>161930.66999999998</v>
      </c>
    </row>
    <row r="6" spans="1:4" x14ac:dyDescent="0.25">
      <c r="A6" s="19" t="s">
        <v>31</v>
      </c>
      <c r="B6" s="18">
        <v>499218.27</v>
      </c>
      <c r="C6" s="22">
        <v>321795.18</v>
      </c>
      <c r="D6" s="12">
        <f t="shared" si="0"/>
        <v>821013.45</v>
      </c>
    </row>
    <row r="7" spans="1:4" x14ac:dyDescent="0.25">
      <c r="A7" s="19" t="s">
        <v>32</v>
      </c>
      <c r="B7" s="18">
        <v>551184.43999999994</v>
      </c>
      <c r="C7" s="22">
        <v>271802.78000000003</v>
      </c>
      <c r="D7" s="12">
        <f t="shared" si="0"/>
        <v>822987.22</v>
      </c>
    </row>
    <row r="8" spans="1:4" x14ac:dyDescent="0.25">
      <c r="A8" s="19" t="s">
        <v>33</v>
      </c>
      <c r="B8" s="18">
        <v>297801.21000000002</v>
      </c>
      <c r="C8" s="22">
        <v>147697.85999999999</v>
      </c>
      <c r="D8" s="12">
        <f t="shared" si="0"/>
        <v>445499.07</v>
      </c>
    </row>
    <row r="9" spans="1:4" x14ac:dyDescent="0.25">
      <c r="A9" s="19" t="s">
        <v>34</v>
      </c>
      <c r="B9" s="18">
        <v>205785.51</v>
      </c>
      <c r="C9" s="22">
        <v>160496.65</v>
      </c>
      <c r="D9" s="12">
        <f t="shared" si="0"/>
        <v>366282.16000000003</v>
      </c>
    </row>
    <row r="10" spans="1:4" x14ac:dyDescent="0.25">
      <c r="A10" s="19" t="s">
        <v>37</v>
      </c>
      <c r="B10" s="18">
        <v>31957.9</v>
      </c>
      <c r="C10" s="22">
        <v>115302.01</v>
      </c>
      <c r="D10" s="12">
        <f t="shared" si="0"/>
        <v>147259.91</v>
      </c>
    </row>
    <row r="11" spans="1:4" x14ac:dyDescent="0.25">
      <c r="A11" s="20" t="s">
        <v>85</v>
      </c>
      <c r="B11" s="21">
        <f>SUM(B4:B10)</f>
        <v>1626707.47</v>
      </c>
      <c r="C11" s="24">
        <f t="shared" ref="C11:D11" si="1">SUM(C4:C10)</f>
        <v>1230621.57</v>
      </c>
      <c r="D11" s="13">
        <f t="shared" si="1"/>
        <v>2857329.04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346</v>
      </c>
      <c r="B14" s="40"/>
      <c r="C14" s="40"/>
      <c r="D14" s="40"/>
    </row>
    <row r="16" spans="1:4" x14ac:dyDescent="0.25">
      <c r="A16" s="3" t="s">
        <v>70</v>
      </c>
    </row>
    <row r="17" spans="1:4" x14ac:dyDescent="0.25">
      <c r="B17" s="14" t="s">
        <v>46</v>
      </c>
      <c r="C17" s="30" t="s">
        <v>47</v>
      </c>
      <c r="D17" s="23" t="s">
        <v>113</v>
      </c>
    </row>
    <row r="18" spans="1:4" x14ac:dyDescent="0.25">
      <c r="A18" s="17" t="s">
        <v>36</v>
      </c>
      <c r="B18" s="18">
        <v>4610.6000000000004</v>
      </c>
      <c r="C18" s="22">
        <v>1781602.74</v>
      </c>
      <c r="D18" s="11">
        <f>B18+C18</f>
        <v>1786213.34</v>
      </c>
    </row>
    <row r="19" spans="1:4" x14ac:dyDescent="0.25">
      <c r="A19" s="19" t="s">
        <v>30</v>
      </c>
      <c r="B19" s="18">
        <v>78521.55</v>
      </c>
      <c r="C19" s="22">
        <v>1621849.38</v>
      </c>
      <c r="D19" s="12">
        <f t="shared" ref="D19:D24" si="2">B19+C19</f>
        <v>1700370.93</v>
      </c>
    </row>
    <row r="20" spans="1:4" x14ac:dyDescent="0.25">
      <c r="A20" s="19" t="s">
        <v>31</v>
      </c>
      <c r="B20" s="18">
        <v>1801200.81</v>
      </c>
      <c r="C20" s="22">
        <v>3360549.17</v>
      </c>
      <c r="D20" s="12">
        <f t="shared" si="2"/>
        <v>5161749.9800000004</v>
      </c>
    </row>
    <row r="21" spans="1:4" x14ac:dyDescent="0.25">
      <c r="A21" s="19" t="s">
        <v>32</v>
      </c>
      <c r="B21" s="18">
        <v>3219047.49</v>
      </c>
      <c r="C21" s="22">
        <v>2559382.58</v>
      </c>
      <c r="D21" s="12">
        <f t="shared" si="2"/>
        <v>5778430.0700000003</v>
      </c>
    </row>
    <row r="22" spans="1:4" x14ac:dyDescent="0.25">
      <c r="A22" s="19" t="s">
        <v>33</v>
      </c>
      <c r="B22" s="18">
        <v>2324530.79</v>
      </c>
      <c r="C22" s="22">
        <v>1421197.19</v>
      </c>
      <c r="D22" s="12">
        <f t="shared" si="2"/>
        <v>3745727.98</v>
      </c>
    </row>
    <row r="23" spans="1:4" x14ac:dyDescent="0.25">
      <c r="A23" s="19" t="s">
        <v>34</v>
      </c>
      <c r="B23" s="18">
        <v>2182644.1800000002</v>
      </c>
      <c r="C23" s="22">
        <v>1767798.55</v>
      </c>
      <c r="D23" s="12">
        <f t="shared" si="2"/>
        <v>3950442.7300000004</v>
      </c>
    </row>
    <row r="24" spans="1:4" x14ac:dyDescent="0.25">
      <c r="A24" s="19" t="s">
        <v>37</v>
      </c>
      <c r="B24" s="18">
        <v>533030.97</v>
      </c>
      <c r="C24" s="22">
        <v>1782637.03</v>
      </c>
      <c r="D24" s="12">
        <f t="shared" si="2"/>
        <v>2315668</v>
      </c>
    </row>
    <row r="25" spans="1:4" x14ac:dyDescent="0.25">
      <c r="A25" s="20" t="s">
        <v>85</v>
      </c>
      <c r="B25" s="21">
        <f>SUM(B18:B24)</f>
        <v>10143586.390000001</v>
      </c>
      <c r="C25" s="24">
        <f t="shared" ref="C25:D25" si="3">SUM(C18:C24)</f>
        <v>14295016.640000001</v>
      </c>
      <c r="D25" s="13">
        <f t="shared" si="3"/>
        <v>24438603.030000001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346</v>
      </c>
      <c r="B27" s="40"/>
      <c r="C27" s="40"/>
      <c r="D27" s="40"/>
    </row>
    <row r="29" spans="1:4" x14ac:dyDescent="0.25">
      <c r="A29" s="3" t="s">
        <v>28</v>
      </c>
    </row>
    <row r="30" spans="1:4" x14ac:dyDescent="0.25">
      <c r="B30" s="14" t="s">
        <v>46</v>
      </c>
      <c r="C30" s="30" t="s">
        <v>47</v>
      </c>
      <c r="D30" s="23" t="s">
        <v>113</v>
      </c>
    </row>
    <row r="31" spans="1:4" x14ac:dyDescent="0.25">
      <c r="A31" s="17" t="s">
        <v>36</v>
      </c>
      <c r="B31" s="18">
        <f t="shared" ref="B31:D38" si="4">B4+B18</f>
        <v>6806.380000000001</v>
      </c>
      <c r="C31" s="22">
        <f t="shared" si="4"/>
        <v>1871763.52</v>
      </c>
      <c r="D31" s="11">
        <f t="shared" si="4"/>
        <v>1878569.9000000001</v>
      </c>
    </row>
    <row r="32" spans="1:4" x14ac:dyDescent="0.25">
      <c r="A32" s="19" t="s">
        <v>30</v>
      </c>
      <c r="B32" s="18">
        <f t="shared" si="4"/>
        <v>117085.91</v>
      </c>
      <c r="C32" s="22">
        <f t="shared" si="4"/>
        <v>1745215.69</v>
      </c>
      <c r="D32" s="12">
        <f t="shared" si="4"/>
        <v>1862301.5999999999</v>
      </c>
    </row>
    <row r="33" spans="1:4" x14ac:dyDescent="0.25">
      <c r="A33" s="19" t="s">
        <v>31</v>
      </c>
      <c r="B33" s="18">
        <f t="shared" si="4"/>
        <v>2300419.08</v>
      </c>
      <c r="C33" s="22">
        <f t="shared" si="4"/>
        <v>3682344.35</v>
      </c>
      <c r="D33" s="12">
        <f t="shared" si="4"/>
        <v>5982763.4300000006</v>
      </c>
    </row>
    <row r="34" spans="1:4" x14ac:dyDescent="0.25">
      <c r="A34" s="19" t="s">
        <v>32</v>
      </c>
      <c r="B34" s="18">
        <f t="shared" si="4"/>
        <v>3770231.93</v>
      </c>
      <c r="C34" s="22">
        <f t="shared" si="4"/>
        <v>2831185.3600000003</v>
      </c>
      <c r="D34" s="12">
        <f t="shared" si="4"/>
        <v>6601417.29</v>
      </c>
    </row>
    <row r="35" spans="1:4" x14ac:dyDescent="0.25">
      <c r="A35" s="19" t="s">
        <v>33</v>
      </c>
      <c r="B35" s="18">
        <f t="shared" si="4"/>
        <v>2622332</v>
      </c>
      <c r="C35" s="22">
        <f t="shared" si="4"/>
        <v>1568895.0499999998</v>
      </c>
      <c r="D35" s="12">
        <f t="shared" si="4"/>
        <v>4191227.05</v>
      </c>
    </row>
    <row r="36" spans="1:4" x14ac:dyDescent="0.25">
      <c r="A36" s="19" t="s">
        <v>34</v>
      </c>
      <c r="B36" s="18">
        <f t="shared" si="4"/>
        <v>2388429.6900000004</v>
      </c>
      <c r="C36" s="22">
        <f t="shared" si="4"/>
        <v>1928295.2</v>
      </c>
      <c r="D36" s="12">
        <f t="shared" si="4"/>
        <v>4316724.8900000006</v>
      </c>
    </row>
    <row r="37" spans="1:4" x14ac:dyDescent="0.25">
      <c r="A37" s="19" t="s">
        <v>37</v>
      </c>
      <c r="B37" s="18">
        <f t="shared" si="4"/>
        <v>564988.87</v>
      </c>
      <c r="C37" s="22">
        <f t="shared" si="4"/>
        <v>1897939.04</v>
      </c>
      <c r="D37" s="12">
        <f t="shared" si="4"/>
        <v>2462927.91</v>
      </c>
    </row>
    <row r="38" spans="1:4" x14ac:dyDescent="0.25">
      <c r="A38" s="20" t="s">
        <v>85</v>
      </c>
      <c r="B38" s="21">
        <f t="shared" si="4"/>
        <v>11770293.860000001</v>
      </c>
      <c r="C38" s="24">
        <f t="shared" si="4"/>
        <v>15525638.210000001</v>
      </c>
      <c r="D38" s="13">
        <f t="shared" si="4"/>
        <v>27295932.07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49</v>
      </c>
    </row>
    <row r="2" spans="1:4" x14ac:dyDescent="0.25">
      <c r="A2" s="3" t="s">
        <v>69</v>
      </c>
    </row>
    <row r="3" spans="1:4" ht="24" x14ac:dyDescent="0.25">
      <c r="B3" s="14" t="s">
        <v>50</v>
      </c>
      <c r="C3" s="30" t="s">
        <v>51</v>
      </c>
      <c r="D3" s="23" t="s">
        <v>113</v>
      </c>
    </row>
    <row r="4" spans="1:4" x14ac:dyDescent="0.25">
      <c r="A4" s="25" t="s">
        <v>36</v>
      </c>
      <c r="B4" s="18">
        <f>Pop4_H!B4+Pop4_F!B4</f>
        <v>7905.59</v>
      </c>
      <c r="C4" s="22">
        <f>Pop4_H!C4+Pop4_F!C4</f>
        <v>182655.56</v>
      </c>
      <c r="D4" s="11">
        <f>Pop4_H!D4+Pop4_F!D4</f>
        <v>190561.15000000002</v>
      </c>
    </row>
    <row r="5" spans="1:4" x14ac:dyDescent="0.25">
      <c r="A5" s="28" t="s">
        <v>30</v>
      </c>
      <c r="B5" s="18">
        <f>Pop4_H!B5+Pop4_F!B5</f>
        <v>86112.9</v>
      </c>
      <c r="C5" s="22">
        <f>Pop4_H!C5+Pop4_F!C5</f>
        <v>214916.72</v>
      </c>
      <c r="D5" s="12">
        <f>Pop4_H!D5+Pop4_F!D5</f>
        <v>301029.62</v>
      </c>
    </row>
    <row r="6" spans="1:4" x14ac:dyDescent="0.25">
      <c r="A6" s="28" t="s">
        <v>31</v>
      </c>
      <c r="B6" s="18">
        <f>Pop4_H!B6+Pop4_F!B6</f>
        <v>1086386.04</v>
      </c>
      <c r="C6" s="22">
        <f>Pop4_H!C6+Pop4_F!C6</f>
        <v>452011.24</v>
      </c>
      <c r="D6" s="12">
        <f>Pop4_H!D6+Pop4_F!D6</f>
        <v>1538397.2799999998</v>
      </c>
    </row>
    <row r="7" spans="1:4" x14ac:dyDescent="0.25">
      <c r="A7" s="28" t="s">
        <v>32</v>
      </c>
      <c r="B7" s="18">
        <f>Pop4_H!B7+Pop4_F!B7</f>
        <v>1221476.6399999999</v>
      </c>
      <c r="C7" s="22">
        <f>Pop4_H!C7+Pop4_F!C7</f>
        <v>400142.75</v>
      </c>
      <c r="D7" s="12">
        <f>Pop4_H!D7+Pop4_F!D7</f>
        <v>1621619.39</v>
      </c>
    </row>
    <row r="8" spans="1:4" x14ac:dyDescent="0.25">
      <c r="A8" s="28" t="s">
        <v>33</v>
      </c>
      <c r="B8" s="18">
        <f>Pop4_H!B8+Pop4_F!B8</f>
        <v>645389.41999999993</v>
      </c>
      <c r="C8" s="22">
        <f>Pop4_H!C8+Pop4_F!C8</f>
        <v>229396.75</v>
      </c>
      <c r="D8" s="12">
        <f>Pop4_H!D8+Pop4_F!D8</f>
        <v>874786.16999999993</v>
      </c>
    </row>
    <row r="9" spans="1:4" x14ac:dyDescent="0.25">
      <c r="A9" s="28" t="s">
        <v>34</v>
      </c>
      <c r="B9" s="18">
        <f>Pop4_H!B9+Pop4_F!B9</f>
        <v>541387.16999999993</v>
      </c>
      <c r="C9" s="22">
        <f>Pop4_H!C9+Pop4_F!C9</f>
        <v>245521.58</v>
      </c>
      <c r="D9" s="12">
        <f>Pop4_H!D9+Pop4_F!D9</f>
        <v>786908.75</v>
      </c>
    </row>
    <row r="10" spans="1:4" x14ac:dyDescent="0.25">
      <c r="A10" s="28" t="s">
        <v>37</v>
      </c>
      <c r="B10" s="18">
        <f>Pop4_H!B10+Pop4_F!B10</f>
        <v>104223.65999999999</v>
      </c>
      <c r="C10" s="22">
        <f>Pop4_H!C10+Pop4_F!C10</f>
        <v>148870.87</v>
      </c>
      <c r="D10" s="12">
        <f>Pop4_H!D10+Pop4_F!D10</f>
        <v>253094.53</v>
      </c>
    </row>
    <row r="11" spans="1:4" x14ac:dyDescent="0.25">
      <c r="A11" s="41" t="s">
        <v>113</v>
      </c>
      <c r="B11" s="21">
        <f>Pop4_H!B11+Pop4_F!B11</f>
        <v>3692881.42</v>
      </c>
      <c r="C11" s="24">
        <f>Pop4_H!C11+Pop4_F!C11</f>
        <v>1873515.4700000002</v>
      </c>
      <c r="D11" s="13">
        <f>Pop4_H!D11+Pop4_F!D11</f>
        <v>5566396.8900000006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346</v>
      </c>
      <c r="B14" s="40"/>
      <c r="C14" s="40"/>
      <c r="D14" s="40"/>
    </row>
    <row r="16" spans="1:4" x14ac:dyDescent="0.25">
      <c r="A16" s="3" t="s">
        <v>70</v>
      </c>
    </row>
    <row r="17" spans="1:4" ht="24" x14ac:dyDescent="0.25">
      <c r="B17" s="14" t="s">
        <v>50</v>
      </c>
      <c r="C17" s="30" t="s">
        <v>51</v>
      </c>
      <c r="D17" s="23" t="s">
        <v>113</v>
      </c>
    </row>
    <row r="18" spans="1:4" x14ac:dyDescent="0.25">
      <c r="A18" s="25" t="s">
        <v>36</v>
      </c>
      <c r="B18" s="26">
        <f>Pop4_H!B18+Pop4_F!B18</f>
        <v>75362.350000000006</v>
      </c>
      <c r="C18" s="27">
        <f>Pop4_H!C18+Pop4_F!C18</f>
        <v>3591318.13</v>
      </c>
      <c r="D18" s="11">
        <f>Pop4_H!D18+Pop4_F!D18</f>
        <v>3666680.4799999995</v>
      </c>
    </row>
    <row r="19" spans="1:4" x14ac:dyDescent="0.25">
      <c r="A19" s="28" t="s">
        <v>30</v>
      </c>
      <c r="B19" s="18">
        <f>Pop4_H!B19+Pop4_F!B19</f>
        <v>813194.83000000007</v>
      </c>
      <c r="C19" s="22">
        <f>Pop4_H!C19+Pop4_F!C19</f>
        <v>2646349.4500000002</v>
      </c>
      <c r="D19" s="12">
        <f>Pop4_H!D19+Pop4_F!D19</f>
        <v>3459544.2800000003</v>
      </c>
    </row>
    <row r="20" spans="1:4" x14ac:dyDescent="0.25">
      <c r="A20" s="28" t="s">
        <v>31</v>
      </c>
      <c r="B20" s="18">
        <f>Pop4_H!B20+Pop4_F!B20</f>
        <v>6875261.6500000004</v>
      </c>
      <c r="C20" s="22">
        <f>Pop4_H!C20+Pop4_F!C20</f>
        <v>3410133.45</v>
      </c>
      <c r="D20" s="12">
        <f>Pop4_H!D20+Pop4_F!D20</f>
        <v>10285395.1</v>
      </c>
    </row>
    <row r="21" spans="1:4" x14ac:dyDescent="0.25">
      <c r="A21" s="28" t="s">
        <v>32</v>
      </c>
      <c r="B21" s="18">
        <f>Pop4_H!B21+Pop4_F!B21</f>
        <v>8142856.9800000004</v>
      </c>
      <c r="C21" s="22">
        <f>Pop4_H!C21+Pop4_F!C21</f>
        <v>3267488.11</v>
      </c>
      <c r="D21" s="12">
        <f>Pop4_H!D21+Pop4_F!D21</f>
        <v>11410345.09</v>
      </c>
    </row>
    <row r="22" spans="1:4" x14ac:dyDescent="0.25">
      <c r="A22" s="28" t="s">
        <v>33</v>
      </c>
      <c r="B22" s="18">
        <f>Pop4_H!B22+Pop4_F!B22</f>
        <v>5153010.9000000004</v>
      </c>
      <c r="C22" s="22">
        <f>Pop4_H!C22+Pop4_F!C22</f>
        <v>2070002.4899999998</v>
      </c>
      <c r="D22" s="12">
        <f>Pop4_H!D22+Pop4_F!D22</f>
        <v>7223013.3899999997</v>
      </c>
    </row>
    <row r="23" spans="1:4" x14ac:dyDescent="0.25">
      <c r="A23" s="28" t="s">
        <v>34</v>
      </c>
      <c r="B23" s="18">
        <f>Pop4_H!B23+Pop4_F!B23</f>
        <v>4811006.5199999996</v>
      </c>
      <c r="C23" s="22">
        <f>Pop4_H!C23+Pop4_F!C23</f>
        <v>2378044.7999999998</v>
      </c>
      <c r="D23" s="12">
        <f>Pop4_H!D23+Pop4_F!D23</f>
        <v>7189051.3200000003</v>
      </c>
    </row>
    <row r="24" spans="1:4" x14ac:dyDescent="0.25">
      <c r="A24" s="28" t="s">
        <v>37</v>
      </c>
      <c r="B24" s="18">
        <f>Pop4_H!B24+Pop4_F!B24</f>
        <v>1331315.67</v>
      </c>
      <c r="C24" s="22">
        <f>Pop4_H!C24+Pop4_F!C24</f>
        <v>2185643.8199999998</v>
      </c>
      <c r="D24" s="12">
        <f>Pop4_H!D24+Pop4_F!D24</f>
        <v>3516959.49</v>
      </c>
    </row>
    <row r="25" spans="1:4" x14ac:dyDescent="0.25">
      <c r="A25" s="41" t="s">
        <v>113</v>
      </c>
      <c r="B25" s="21">
        <f>Pop4_H!B25+Pop4_F!B25</f>
        <v>27202008.899999999</v>
      </c>
      <c r="C25" s="24">
        <f>Pop4_H!C25+Pop4_F!C25</f>
        <v>19548980.25</v>
      </c>
      <c r="D25" s="13">
        <f>Pop4_H!D25+Pop4_F!D25</f>
        <v>46750989.150000006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346</v>
      </c>
      <c r="B27" s="40"/>
      <c r="C27" s="40"/>
      <c r="D27" s="40"/>
    </row>
    <row r="29" spans="1:4" x14ac:dyDescent="0.25">
      <c r="A29" s="3" t="s">
        <v>71</v>
      </c>
    </row>
    <row r="30" spans="1:4" ht="24" x14ac:dyDescent="0.25">
      <c r="B30" s="14" t="s">
        <v>50</v>
      </c>
      <c r="C30" s="30" t="s">
        <v>51</v>
      </c>
      <c r="D30" s="23" t="s">
        <v>113</v>
      </c>
    </row>
    <row r="31" spans="1:4" x14ac:dyDescent="0.25">
      <c r="A31" s="25" t="s">
        <v>36</v>
      </c>
      <c r="B31" s="26">
        <f t="shared" ref="B31:D38" si="0">B4+B18</f>
        <v>83267.94</v>
      </c>
      <c r="C31" s="27">
        <f t="shared" si="0"/>
        <v>3773973.69</v>
      </c>
      <c r="D31" s="11">
        <f t="shared" si="0"/>
        <v>3857241.6299999994</v>
      </c>
    </row>
    <row r="32" spans="1:4" x14ac:dyDescent="0.25">
      <c r="A32" s="28" t="s">
        <v>30</v>
      </c>
      <c r="B32" s="18">
        <f t="shared" si="0"/>
        <v>899307.7300000001</v>
      </c>
      <c r="C32" s="22">
        <f t="shared" si="0"/>
        <v>2861266.1700000004</v>
      </c>
      <c r="D32" s="12">
        <f t="shared" si="0"/>
        <v>3760573.9000000004</v>
      </c>
    </row>
    <row r="33" spans="1:4" x14ac:dyDescent="0.25">
      <c r="A33" s="28" t="s">
        <v>31</v>
      </c>
      <c r="B33" s="18">
        <f t="shared" si="0"/>
        <v>7961647.6900000004</v>
      </c>
      <c r="C33" s="22">
        <f t="shared" si="0"/>
        <v>3862144.6900000004</v>
      </c>
      <c r="D33" s="12">
        <f t="shared" si="0"/>
        <v>11823792.379999999</v>
      </c>
    </row>
    <row r="34" spans="1:4" x14ac:dyDescent="0.25">
      <c r="A34" s="28" t="s">
        <v>32</v>
      </c>
      <c r="B34" s="18">
        <f t="shared" si="0"/>
        <v>9364333.620000001</v>
      </c>
      <c r="C34" s="22">
        <f t="shared" si="0"/>
        <v>3667630.86</v>
      </c>
      <c r="D34" s="12">
        <f t="shared" si="0"/>
        <v>13031964.48</v>
      </c>
    </row>
    <row r="35" spans="1:4" x14ac:dyDescent="0.25">
      <c r="A35" s="28" t="s">
        <v>33</v>
      </c>
      <c r="B35" s="18">
        <f t="shared" si="0"/>
        <v>5798400.3200000003</v>
      </c>
      <c r="C35" s="22">
        <f t="shared" si="0"/>
        <v>2299399.2399999998</v>
      </c>
      <c r="D35" s="12">
        <f t="shared" si="0"/>
        <v>8097799.5599999996</v>
      </c>
    </row>
    <row r="36" spans="1:4" x14ac:dyDescent="0.25">
      <c r="A36" s="28" t="s">
        <v>34</v>
      </c>
      <c r="B36" s="18">
        <f t="shared" si="0"/>
        <v>5352393.6899999995</v>
      </c>
      <c r="C36" s="22">
        <f t="shared" si="0"/>
        <v>2623566.38</v>
      </c>
      <c r="D36" s="12">
        <f t="shared" si="0"/>
        <v>7975960.0700000003</v>
      </c>
    </row>
    <row r="37" spans="1:4" x14ac:dyDescent="0.25">
      <c r="A37" s="28" t="s">
        <v>37</v>
      </c>
      <c r="B37" s="18">
        <f t="shared" si="0"/>
        <v>1435539.3299999998</v>
      </c>
      <c r="C37" s="22">
        <f t="shared" si="0"/>
        <v>2334514.69</v>
      </c>
      <c r="D37" s="12">
        <f t="shared" si="0"/>
        <v>3770054.02</v>
      </c>
    </row>
    <row r="38" spans="1:4" x14ac:dyDescent="0.25">
      <c r="A38" s="41" t="s">
        <v>113</v>
      </c>
      <c r="B38" s="21">
        <f t="shared" si="0"/>
        <v>30894890.32</v>
      </c>
      <c r="C38" s="24">
        <f t="shared" si="0"/>
        <v>21422495.719999999</v>
      </c>
      <c r="D38" s="13">
        <f t="shared" si="0"/>
        <v>52317386.040000007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5"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76</v>
      </c>
    </row>
    <row r="2" spans="1:4" x14ac:dyDescent="0.25">
      <c r="A2" s="3" t="s">
        <v>69</v>
      </c>
    </row>
    <row r="3" spans="1:4" ht="24" x14ac:dyDescent="0.25">
      <c r="B3" s="14" t="s">
        <v>50</v>
      </c>
      <c r="C3" s="30" t="s">
        <v>51</v>
      </c>
      <c r="D3" s="23" t="s">
        <v>113</v>
      </c>
    </row>
    <row r="4" spans="1:4" x14ac:dyDescent="0.25">
      <c r="A4" s="25" t="s">
        <v>36</v>
      </c>
      <c r="B4" s="26">
        <v>2315.46</v>
      </c>
      <c r="C4" s="27">
        <v>95889.13</v>
      </c>
      <c r="D4" s="11">
        <f>B4+C4</f>
        <v>98204.590000000011</v>
      </c>
    </row>
    <row r="5" spans="1:4" x14ac:dyDescent="0.25">
      <c r="A5" s="28" t="s">
        <v>30</v>
      </c>
      <c r="B5" s="18">
        <v>26604.35</v>
      </c>
      <c r="C5" s="22">
        <v>112494.6</v>
      </c>
      <c r="D5" s="12">
        <f t="shared" ref="D5:D10" si="0">B5+C5</f>
        <v>139098.95000000001</v>
      </c>
    </row>
    <row r="6" spans="1:4" x14ac:dyDescent="0.25">
      <c r="A6" s="28" t="s">
        <v>31</v>
      </c>
      <c r="B6" s="18">
        <v>476951.8</v>
      </c>
      <c r="C6" s="22">
        <v>240432.03</v>
      </c>
      <c r="D6" s="12">
        <f t="shared" si="0"/>
        <v>717383.83</v>
      </c>
    </row>
    <row r="7" spans="1:4" x14ac:dyDescent="0.25">
      <c r="A7" s="28" t="s">
        <v>32</v>
      </c>
      <c r="B7" s="18">
        <v>620309.06999999995</v>
      </c>
      <c r="C7" s="22">
        <v>178323.11</v>
      </c>
      <c r="D7" s="12">
        <f t="shared" si="0"/>
        <v>798632.17999999993</v>
      </c>
    </row>
    <row r="8" spans="1:4" x14ac:dyDescent="0.25">
      <c r="A8" s="28" t="s">
        <v>33</v>
      </c>
      <c r="B8" s="18">
        <v>337650.8</v>
      </c>
      <c r="C8" s="22">
        <v>91636.3</v>
      </c>
      <c r="D8" s="12">
        <f t="shared" si="0"/>
        <v>429287.1</v>
      </c>
    </row>
    <row r="9" spans="1:4" x14ac:dyDescent="0.25">
      <c r="A9" s="28" t="s">
        <v>34</v>
      </c>
      <c r="B9" s="18">
        <v>331419.15999999997</v>
      </c>
      <c r="C9" s="22">
        <v>89207.43</v>
      </c>
      <c r="D9" s="12">
        <f t="shared" si="0"/>
        <v>420626.58999999997</v>
      </c>
    </row>
    <row r="10" spans="1:4" x14ac:dyDescent="0.25">
      <c r="A10" s="28" t="s">
        <v>37</v>
      </c>
      <c r="B10" s="18">
        <v>71656.429999999993</v>
      </c>
      <c r="C10" s="22">
        <v>34178.19</v>
      </c>
      <c r="D10" s="12">
        <f t="shared" si="0"/>
        <v>105834.62</v>
      </c>
    </row>
    <row r="11" spans="1:4" x14ac:dyDescent="0.25">
      <c r="A11" s="41" t="s">
        <v>113</v>
      </c>
      <c r="B11" s="21">
        <f>SUM(B4:B10)</f>
        <v>1866907.0699999998</v>
      </c>
      <c r="C11" s="24">
        <f>SUM(C4:C10)</f>
        <v>842160.79</v>
      </c>
      <c r="D11" s="13">
        <f>SUM(D4:D10)</f>
        <v>2709067.86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346</v>
      </c>
      <c r="B14" s="40"/>
      <c r="C14" s="40"/>
      <c r="D14" s="40"/>
    </row>
    <row r="16" spans="1:4" x14ac:dyDescent="0.25">
      <c r="A16" s="3" t="s">
        <v>70</v>
      </c>
    </row>
    <row r="17" spans="1:4" ht="24" x14ac:dyDescent="0.25">
      <c r="B17" s="14" t="s">
        <v>50</v>
      </c>
      <c r="C17" s="30" t="s">
        <v>51</v>
      </c>
      <c r="D17" s="23" t="s">
        <v>113</v>
      </c>
    </row>
    <row r="18" spans="1:4" x14ac:dyDescent="0.25">
      <c r="A18" s="25" t="s">
        <v>36</v>
      </c>
      <c r="B18" s="26">
        <v>24791.45</v>
      </c>
      <c r="C18" s="27">
        <v>1855675.7</v>
      </c>
      <c r="D18" s="11">
        <f>B18+C18</f>
        <v>1880467.15</v>
      </c>
    </row>
    <row r="19" spans="1:4" x14ac:dyDescent="0.25">
      <c r="A19" s="28" t="s">
        <v>30</v>
      </c>
      <c r="B19" s="18">
        <v>310836</v>
      </c>
      <c r="C19" s="22">
        <v>1448337.35</v>
      </c>
      <c r="D19" s="12">
        <f t="shared" ref="D19:D24" si="1">B19+C19</f>
        <v>1759173.35</v>
      </c>
    </row>
    <row r="20" spans="1:4" x14ac:dyDescent="0.25">
      <c r="A20" s="28" t="s">
        <v>31</v>
      </c>
      <c r="B20" s="18">
        <v>3264592.56</v>
      </c>
      <c r="C20" s="22">
        <v>1859052.56</v>
      </c>
      <c r="D20" s="12">
        <f t="shared" si="1"/>
        <v>5123645.12</v>
      </c>
    </row>
    <row r="21" spans="1:4" x14ac:dyDescent="0.25">
      <c r="A21" s="28" t="s">
        <v>32</v>
      </c>
      <c r="B21" s="18">
        <v>4091063.61</v>
      </c>
      <c r="C21" s="22">
        <v>1540851.41</v>
      </c>
      <c r="D21" s="12">
        <f t="shared" si="1"/>
        <v>5631915.0199999996</v>
      </c>
    </row>
    <row r="22" spans="1:4" x14ac:dyDescent="0.25">
      <c r="A22" s="28" t="s">
        <v>33</v>
      </c>
      <c r="B22" s="18">
        <v>2623936.3199999998</v>
      </c>
      <c r="C22" s="22">
        <v>853349.09</v>
      </c>
      <c r="D22" s="12">
        <f t="shared" si="1"/>
        <v>3477285.4099999997</v>
      </c>
    </row>
    <row r="23" spans="1:4" x14ac:dyDescent="0.25">
      <c r="A23" s="28" t="s">
        <v>34</v>
      </c>
      <c r="B23" s="18">
        <v>2536952.44</v>
      </c>
      <c r="C23" s="22">
        <v>701656.14</v>
      </c>
      <c r="D23" s="12">
        <f t="shared" si="1"/>
        <v>3238608.58</v>
      </c>
    </row>
    <row r="24" spans="1:4" x14ac:dyDescent="0.25">
      <c r="A24" s="28" t="s">
        <v>37</v>
      </c>
      <c r="B24" s="18">
        <v>786782.41</v>
      </c>
      <c r="C24" s="22">
        <v>414509.08</v>
      </c>
      <c r="D24" s="12">
        <f t="shared" si="1"/>
        <v>1201291.49</v>
      </c>
    </row>
    <row r="25" spans="1:4" x14ac:dyDescent="0.25">
      <c r="A25" s="41" t="s">
        <v>113</v>
      </c>
      <c r="B25" s="21">
        <f>SUM(B18:B24)</f>
        <v>13638954.789999999</v>
      </c>
      <c r="C25" s="24">
        <f>SUM(C18:C24)</f>
        <v>8673431.3299999982</v>
      </c>
      <c r="D25" s="13">
        <f>SUM(D18:D24)</f>
        <v>22312386.120000001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346</v>
      </c>
      <c r="B27" s="40"/>
      <c r="C27" s="40"/>
      <c r="D27" s="40"/>
    </row>
    <row r="29" spans="1:4" x14ac:dyDescent="0.25">
      <c r="A29" s="3" t="s">
        <v>71</v>
      </c>
    </row>
    <row r="30" spans="1:4" ht="24" x14ac:dyDescent="0.25">
      <c r="B30" s="14" t="s">
        <v>50</v>
      </c>
      <c r="C30" s="30" t="s">
        <v>51</v>
      </c>
      <c r="D30" s="23" t="s">
        <v>113</v>
      </c>
    </row>
    <row r="31" spans="1:4" x14ac:dyDescent="0.25">
      <c r="A31" s="25" t="s">
        <v>36</v>
      </c>
      <c r="B31" s="26">
        <f t="shared" ref="B31:D38" si="2">B4+B18</f>
        <v>27106.91</v>
      </c>
      <c r="C31" s="27">
        <f t="shared" si="2"/>
        <v>1951564.83</v>
      </c>
      <c r="D31" s="11">
        <f t="shared" si="2"/>
        <v>1978671.74</v>
      </c>
    </row>
    <row r="32" spans="1:4" x14ac:dyDescent="0.25">
      <c r="A32" s="28" t="s">
        <v>30</v>
      </c>
      <c r="B32" s="18">
        <f t="shared" si="2"/>
        <v>337440.35</v>
      </c>
      <c r="C32" s="22">
        <f t="shared" si="2"/>
        <v>1560831.9500000002</v>
      </c>
      <c r="D32" s="12">
        <f t="shared" si="2"/>
        <v>1898272.3</v>
      </c>
    </row>
    <row r="33" spans="1:4" x14ac:dyDescent="0.25">
      <c r="A33" s="28" t="s">
        <v>31</v>
      </c>
      <c r="B33" s="18">
        <f t="shared" si="2"/>
        <v>3741544.36</v>
      </c>
      <c r="C33" s="22">
        <f t="shared" si="2"/>
        <v>2099484.59</v>
      </c>
      <c r="D33" s="12">
        <f t="shared" si="2"/>
        <v>5841028.9500000002</v>
      </c>
    </row>
    <row r="34" spans="1:4" x14ac:dyDescent="0.25">
      <c r="A34" s="28" t="s">
        <v>32</v>
      </c>
      <c r="B34" s="18">
        <f t="shared" si="2"/>
        <v>4711372.68</v>
      </c>
      <c r="C34" s="22">
        <f t="shared" si="2"/>
        <v>1719174.52</v>
      </c>
      <c r="D34" s="12">
        <f t="shared" si="2"/>
        <v>6430547.1999999993</v>
      </c>
    </row>
    <row r="35" spans="1:4" x14ac:dyDescent="0.25">
      <c r="A35" s="28" t="s">
        <v>33</v>
      </c>
      <c r="B35" s="18">
        <f t="shared" si="2"/>
        <v>2961587.1199999996</v>
      </c>
      <c r="C35" s="22">
        <f t="shared" si="2"/>
        <v>944985.39</v>
      </c>
      <c r="D35" s="12">
        <f t="shared" si="2"/>
        <v>3906572.51</v>
      </c>
    </row>
    <row r="36" spans="1:4" x14ac:dyDescent="0.25">
      <c r="A36" s="28" t="s">
        <v>34</v>
      </c>
      <c r="B36" s="18">
        <f t="shared" si="2"/>
        <v>2868371.6</v>
      </c>
      <c r="C36" s="22">
        <f t="shared" si="2"/>
        <v>790863.57000000007</v>
      </c>
      <c r="D36" s="12">
        <f t="shared" si="2"/>
        <v>3659235.17</v>
      </c>
    </row>
    <row r="37" spans="1:4" x14ac:dyDescent="0.25">
      <c r="A37" s="28" t="s">
        <v>37</v>
      </c>
      <c r="B37" s="18">
        <f t="shared" si="2"/>
        <v>858438.84000000008</v>
      </c>
      <c r="C37" s="22">
        <f t="shared" si="2"/>
        <v>448687.27</v>
      </c>
      <c r="D37" s="12">
        <f t="shared" si="2"/>
        <v>1307126.1099999999</v>
      </c>
    </row>
    <row r="38" spans="1:4" x14ac:dyDescent="0.25">
      <c r="A38" s="41" t="s">
        <v>113</v>
      </c>
      <c r="B38" s="21">
        <f t="shared" si="2"/>
        <v>15505861.859999999</v>
      </c>
      <c r="C38" s="24">
        <f t="shared" si="2"/>
        <v>9515592.1199999973</v>
      </c>
      <c r="D38" s="13">
        <f t="shared" si="2"/>
        <v>25021453.98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77</v>
      </c>
    </row>
    <row r="2" spans="1:4" x14ac:dyDescent="0.25">
      <c r="A2" s="3" t="s">
        <v>69</v>
      </c>
    </row>
    <row r="3" spans="1:4" ht="24" x14ac:dyDescent="0.25">
      <c r="B3" s="14" t="s">
        <v>50</v>
      </c>
      <c r="C3" s="30" t="s">
        <v>51</v>
      </c>
      <c r="D3" s="23" t="s">
        <v>113</v>
      </c>
    </row>
    <row r="4" spans="1:4" x14ac:dyDescent="0.25">
      <c r="A4" s="25" t="s">
        <v>36</v>
      </c>
      <c r="B4" s="26">
        <v>5590.13</v>
      </c>
      <c r="C4" s="27">
        <v>86766.43</v>
      </c>
      <c r="D4" s="11">
        <f>B4+C4</f>
        <v>92356.56</v>
      </c>
    </row>
    <row r="5" spans="1:4" x14ac:dyDescent="0.25">
      <c r="A5" s="28" t="s">
        <v>30</v>
      </c>
      <c r="B5" s="18">
        <v>59508.55</v>
      </c>
      <c r="C5" s="22">
        <v>102422.12</v>
      </c>
      <c r="D5" s="12">
        <f t="shared" ref="D5:D10" si="0">B5+C5</f>
        <v>161930.66999999998</v>
      </c>
    </row>
    <row r="6" spans="1:4" x14ac:dyDescent="0.25">
      <c r="A6" s="28" t="s">
        <v>31</v>
      </c>
      <c r="B6" s="18">
        <v>609434.24</v>
      </c>
      <c r="C6" s="22">
        <v>211579.21</v>
      </c>
      <c r="D6" s="12">
        <f t="shared" si="0"/>
        <v>821013.45</v>
      </c>
    </row>
    <row r="7" spans="1:4" x14ac:dyDescent="0.25">
      <c r="A7" s="28" t="s">
        <v>32</v>
      </c>
      <c r="B7" s="18">
        <v>601167.56999999995</v>
      </c>
      <c r="C7" s="22">
        <v>221819.64</v>
      </c>
      <c r="D7" s="12">
        <f t="shared" si="0"/>
        <v>822987.21</v>
      </c>
    </row>
    <row r="8" spans="1:4" x14ac:dyDescent="0.25">
      <c r="A8" s="28" t="s">
        <v>33</v>
      </c>
      <c r="B8" s="18">
        <v>307738.62</v>
      </c>
      <c r="C8" s="22">
        <v>137760.45000000001</v>
      </c>
      <c r="D8" s="12">
        <f t="shared" si="0"/>
        <v>445499.07</v>
      </c>
    </row>
    <row r="9" spans="1:4" x14ac:dyDescent="0.25">
      <c r="A9" s="28" t="s">
        <v>34</v>
      </c>
      <c r="B9" s="18">
        <v>209968.01</v>
      </c>
      <c r="C9" s="22">
        <v>156314.15</v>
      </c>
      <c r="D9" s="12">
        <f t="shared" si="0"/>
        <v>366282.16000000003</v>
      </c>
    </row>
    <row r="10" spans="1:4" x14ac:dyDescent="0.25">
      <c r="A10" s="28" t="s">
        <v>37</v>
      </c>
      <c r="B10" s="18">
        <v>32567.23</v>
      </c>
      <c r="C10" s="22">
        <v>114692.68</v>
      </c>
      <c r="D10" s="12">
        <f t="shared" si="0"/>
        <v>147259.91</v>
      </c>
    </row>
    <row r="11" spans="1:4" x14ac:dyDescent="0.25">
      <c r="A11" s="41" t="s">
        <v>113</v>
      </c>
      <c r="B11" s="21">
        <f>SUM(B4:B10)</f>
        <v>1825974.3499999999</v>
      </c>
      <c r="C11" s="24">
        <f>SUM(C4:C10)</f>
        <v>1031354.6800000002</v>
      </c>
      <c r="D11" s="13">
        <f>SUM(D4:D10)</f>
        <v>2857329.0300000003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346</v>
      </c>
      <c r="B14" s="40"/>
      <c r="C14" s="40"/>
      <c r="D14" s="40"/>
    </row>
    <row r="16" spans="1:4" x14ac:dyDescent="0.25">
      <c r="A16" s="3" t="s">
        <v>70</v>
      </c>
    </row>
    <row r="17" spans="1:4" ht="24" x14ac:dyDescent="0.25">
      <c r="B17" s="14" t="s">
        <v>50</v>
      </c>
      <c r="C17" s="30" t="s">
        <v>51</v>
      </c>
      <c r="D17" s="23" t="s">
        <v>113</v>
      </c>
    </row>
    <row r="18" spans="1:4" x14ac:dyDescent="0.25">
      <c r="A18" s="25" t="s">
        <v>36</v>
      </c>
      <c r="B18" s="26">
        <v>50570.9</v>
      </c>
      <c r="C18" s="27">
        <v>1735642.43</v>
      </c>
      <c r="D18" s="11">
        <f>B18+C18</f>
        <v>1786213.3299999998</v>
      </c>
    </row>
    <row r="19" spans="1:4" x14ac:dyDescent="0.25">
      <c r="A19" s="28" t="s">
        <v>30</v>
      </c>
      <c r="B19" s="18">
        <v>502358.83</v>
      </c>
      <c r="C19" s="22">
        <v>1198012.1000000001</v>
      </c>
      <c r="D19" s="12">
        <f t="shared" ref="D19:D24" si="1">B19+C19</f>
        <v>1700370.9300000002</v>
      </c>
    </row>
    <row r="20" spans="1:4" x14ac:dyDescent="0.25">
      <c r="A20" s="28" t="s">
        <v>31</v>
      </c>
      <c r="B20" s="18">
        <v>3610669.09</v>
      </c>
      <c r="C20" s="22">
        <v>1551080.89</v>
      </c>
      <c r="D20" s="12">
        <f t="shared" si="1"/>
        <v>5161749.9799999995</v>
      </c>
    </row>
    <row r="21" spans="1:4" x14ac:dyDescent="0.25">
      <c r="A21" s="28" t="s">
        <v>32</v>
      </c>
      <c r="B21" s="18">
        <v>4051793.37</v>
      </c>
      <c r="C21" s="22">
        <v>1726636.7</v>
      </c>
      <c r="D21" s="12">
        <f t="shared" si="1"/>
        <v>5778430.0700000003</v>
      </c>
    </row>
    <row r="22" spans="1:4" x14ac:dyDescent="0.25">
      <c r="A22" s="28" t="s">
        <v>33</v>
      </c>
      <c r="B22" s="18">
        <v>2529074.58</v>
      </c>
      <c r="C22" s="22">
        <v>1216653.3999999999</v>
      </c>
      <c r="D22" s="12">
        <f t="shared" si="1"/>
        <v>3745727.98</v>
      </c>
    </row>
    <row r="23" spans="1:4" x14ac:dyDescent="0.25">
      <c r="A23" s="28" t="s">
        <v>34</v>
      </c>
      <c r="B23" s="18">
        <v>2274054.08</v>
      </c>
      <c r="C23" s="22">
        <v>1676388.66</v>
      </c>
      <c r="D23" s="12">
        <f t="shared" si="1"/>
        <v>3950442.74</v>
      </c>
    </row>
    <row r="24" spans="1:4" x14ac:dyDescent="0.25">
      <c r="A24" s="28" t="s">
        <v>37</v>
      </c>
      <c r="B24" s="18">
        <v>544533.26</v>
      </c>
      <c r="C24" s="22">
        <v>1771134.74</v>
      </c>
      <c r="D24" s="12">
        <f t="shared" si="1"/>
        <v>2315668</v>
      </c>
    </row>
    <row r="25" spans="1:4" x14ac:dyDescent="0.25">
      <c r="A25" s="41" t="s">
        <v>113</v>
      </c>
      <c r="B25" s="21">
        <f>SUM(B18:B24)</f>
        <v>13563054.109999999</v>
      </c>
      <c r="C25" s="24">
        <f>SUM(C18:C24)</f>
        <v>10875548.92</v>
      </c>
      <c r="D25" s="13">
        <f>SUM(D18:D24)</f>
        <v>24438603.030000001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346</v>
      </c>
      <c r="B27" s="40"/>
      <c r="C27" s="40"/>
      <c r="D27" s="40"/>
    </row>
    <row r="29" spans="1:4" x14ac:dyDescent="0.25">
      <c r="A29" s="3" t="s">
        <v>71</v>
      </c>
    </row>
    <row r="30" spans="1:4" ht="24" x14ac:dyDescent="0.25">
      <c r="B30" s="14" t="s">
        <v>50</v>
      </c>
      <c r="C30" s="30" t="s">
        <v>51</v>
      </c>
      <c r="D30" s="23" t="s">
        <v>113</v>
      </c>
    </row>
    <row r="31" spans="1:4" x14ac:dyDescent="0.25">
      <c r="A31" s="25" t="s">
        <v>36</v>
      </c>
      <c r="B31" s="26">
        <f t="shared" ref="B31:D38" si="2">B4+B18</f>
        <v>56161.03</v>
      </c>
      <c r="C31" s="27">
        <f t="shared" si="2"/>
        <v>1822408.8599999999</v>
      </c>
      <c r="D31" s="11">
        <f t="shared" si="2"/>
        <v>1878569.89</v>
      </c>
    </row>
    <row r="32" spans="1:4" x14ac:dyDescent="0.25">
      <c r="A32" s="28" t="s">
        <v>30</v>
      </c>
      <c r="B32" s="18">
        <f t="shared" si="2"/>
        <v>561867.38</v>
      </c>
      <c r="C32" s="22">
        <f t="shared" si="2"/>
        <v>1300434.2200000002</v>
      </c>
      <c r="D32" s="12">
        <f t="shared" si="2"/>
        <v>1862301.6</v>
      </c>
    </row>
    <row r="33" spans="1:4" x14ac:dyDescent="0.25">
      <c r="A33" s="28" t="s">
        <v>31</v>
      </c>
      <c r="B33" s="18">
        <f t="shared" si="2"/>
        <v>4220103.33</v>
      </c>
      <c r="C33" s="22">
        <f t="shared" si="2"/>
        <v>1762660.0999999999</v>
      </c>
      <c r="D33" s="12">
        <f t="shared" si="2"/>
        <v>5982763.4299999997</v>
      </c>
    </row>
    <row r="34" spans="1:4" x14ac:dyDescent="0.25">
      <c r="A34" s="28" t="s">
        <v>32</v>
      </c>
      <c r="B34" s="18">
        <f t="shared" si="2"/>
        <v>4652960.9400000004</v>
      </c>
      <c r="C34" s="22">
        <f t="shared" si="2"/>
        <v>1948456.3399999999</v>
      </c>
      <c r="D34" s="12">
        <f t="shared" si="2"/>
        <v>6601417.2800000003</v>
      </c>
    </row>
    <row r="35" spans="1:4" x14ac:dyDescent="0.25">
      <c r="A35" s="28" t="s">
        <v>33</v>
      </c>
      <c r="B35" s="18">
        <f t="shared" si="2"/>
        <v>2836813.2</v>
      </c>
      <c r="C35" s="22">
        <f t="shared" si="2"/>
        <v>1354413.8499999999</v>
      </c>
      <c r="D35" s="12">
        <f t="shared" si="2"/>
        <v>4191227.05</v>
      </c>
    </row>
    <row r="36" spans="1:4" x14ac:dyDescent="0.25">
      <c r="A36" s="28" t="s">
        <v>34</v>
      </c>
      <c r="B36" s="18">
        <f t="shared" si="2"/>
        <v>2484022.09</v>
      </c>
      <c r="C36" s="22">
        <f t="shared" si="2"/>
        <v>1832702.8099999998</v>
      </c>
      <c r="D36" s="12">
        <f t="shared" si="2"/>
        <v>4316724.9000000004</v>
      </c>
    </row>
    <row r="37" spans="1:4" x14ac:dyDescent="0.25">
      <c r="A37" s="28" t="s">
        <v>37</v>
      </c>
      <c r="B37" s="18">
        <f t="shared" si="2"/>
        <v>577100.49</v>
      </c>
      <c r="C37" s="22">
        <f t="shared" si="2"/>
        <v>1885827.42</v>
      </c>
      <c r="D37" s="12">
        <f t="shared" si="2"/>
        <v>2462927.91</v>
      </c>
    </row>
    <row r="38" spans="1:4" x14ac:dyDescent="0.25">
      <c r="A38" s="41" t="s">
        <v>113</v>
      </c>
      <c r="B38" s="21">
        <f t="shared" si="2"/>
        <v>15389028.459999999</v>
      </c>
      <c r="C38" s="24">
        <f t="shared" si="2"/>
        <v>11906903.6</v>
      </c>
      <c r="D38" s="13">
        <f t="shared" si="2"/>
        <v>27295932.060000002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2.85546875" style="2" customWidth="1"/>
    <col min="9" max="16384" width="11.42578125" style="2"/>
  </cols>
  <sheetData>
    <row r="1" spans="1:8" x14ac:dyDescent="0.25">
      <c r="A1" s="1" t="s">
        <v>52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8" x14ac:dyDescent="0.25">
      <c r="A4" s="17" t="s">
        <v>36</v>
      </c>
      <c r="B4" s="26">
        <f>Pop5_H!B4+Pop5_F!B4</f>
        <v>17484.47</v>
      </c>
      <c r="C4" s="29">
        <f>Pop5_H!C4+Pop5_F!C4</f>
        <v>15276.89</v>
      </c>
      <c r="D4" s="29">
        <f>Pop5_H!D4+Pop5_F!D4</f>
        <v>0</v>
      </c>
      <c r="E4" s="29">
        <f>Pop5_H!E4+Pop5_F!E4</f>
        <v>142623.84</v>
      </c>
      <c r="F4" s="29">
        <f>Pop5_H!F4+Pop5_F!F4</f>
        <v>1951.1299999999999</v>
      </c>
      <c r="G4" s="27">
        <f>Pop5_H!G4+Pop5_F!G4</f>
        <v>13224.8</v>
      </c>
      <c r="H4" s="11">
        <f>Pop5_H!H4+Pop5_F!H4</f>
        <v>190561.12999999998</v>
      </c>
    </row>
    <row r="5" spans="1:8" x14ac:dyDescent="0.25">
      <c r="A5" s="19" t="s">
        <v>30</v>
      </c>
      <c r="B5" s="18">
        <f>Pop5_H!B5+Pop5_F!B5</f>
        <v>100451.39</v>
      </c>
      <c r="C5" s="4">
        <f>Pop5_H!C5+Pop5_F!C5</f>
        <v>61969.880000000005</v>
      </c>
      <c r="D5" s="4">
        <f>Pop5_H!D5+Pop5_F!D5</f>
        <v>0</v>
      </c>
      <c r="E5" s="4">
        <f>Pop5_H!E5+Pop5_F!E5</f>
        <v>97213.87</v>
      </c>
      <c r="F5" s="4">
        <f>Pop5_H!F5+Pop5_F!F5</f>
        <v>16845.990000000002</v>
      </c>
      <c r="G5" s="22">
        <f>Pop5_H!G5+Pop5_F!G5</f>
        <v>24548.48</v>
      </c>
      <c r="H5" s="12">
        <f>Pop5_H!H5+Pop5_F!H5</f>
        <v>301029.61</v>
      </c>
    </row>
    <row r="6" spans="1:8" x14ac:dyDescent="0.25">
      <c r="A6" s="19" t="s">
        <v>31</v>
      </c>
      <c r="B6" s="18">
        <f>Pop5_H!B6+Pop5_F!B6</f>
        <v>903995.47</v>
      </c>
      <c r="C6" s="4">
        <f>Pop5_H!C6+Pop5_F!C6</f>
        <v>317709.11</v>
      </c>
      <c r="D6" s="4">
        <f>Pop5_H!D6+Pop5_F!D6</f>
        <v>738.05</v>
      </c>
      <c r="E6" s="4">
        <f>Pop5_H!E6+Pop5_F!E6</f>
        <v>43931.71</v>
      </c>
      <c r="F6" s="4">
        <f>Pop5_H!F6+Pop5_F!F6</f>
        <v>154017.03999999998</v>
      </c>
      <c r="G6" s="22">
        <f>Pop5_H!G6+Pop5_F!G6</f>
        <v>118005.89</v>
      </c>
      <c r="H6" s="12">
        <f>Pop5_H!H6+Pop5_F!H6</f>
        <v>1538397.27</v>
      </c>
    </row>
    <row r="7" spans="1:8" x14ac:dyDescent="0.25">
      <c r="A7" s="19" t="s">
        <v>32</v>
      </c>
      <c r="B7" s="18">
        <f>Pop5_H!B7+Pop5_F!B7</f>
        <v>1107701.82</v>
      </c>
      <c r="C7" s="4">
        <f>Pop5_H!C7+Pop5_F!C7</f>
        <v>248568.64</v>
      </c>
      <c r="D7" s="4">
        <f>Pop5_H!D7+Pop5_F!D7</f>
        <v>8542.4699999999993</v>
      </c>
      <c r="E7" s="4">
        <f>Pop5_H!E7+Pop5_F!E7</f>
        <v>32.92</v>
      </c>
      <c r="F7" s="4">
        <f>Pop5_H!F7+Pop5_F!F7</f>
        <v>136417.66</v>
      </c>
      <c r="G7" s="22">
        <f>Pop5_H!G7+Pop5_F!G7</f>
        <v>120355.89</v>
      </c>
      <c r="H7" s="12">
        <f>Pop5_H!H7+Pop5_F!H7</f>
        <v>1621619.4000000001</v>
      </c>
    </row>
    <row r="8" spans="1:8" x14ac:dyDescent="0.25">
      <c r="A8" s="19" t="s">
        <v>33</v>
      </c>
      <c r="B8" s="18">
        <f>Pop5_H!B8+Pop5_F!B8</f>
        <v>386257.7</v>
      </c>
      <c r="C8" s="4">
        <f>Pop5_H!C8+Pop5_F!C8</f>
        <v>86729.239999999991</v>
      </c>
      <c r="D8" s="4">
        <f>Pop5_H!D8+Pop5_F!D8</f>
        <v>219920.39</v>
      </c>
      <c r="E8" s="4">
        <f>Pop5_H!E8+Pop5_F!E8</f>
        <v>5.1899999999999995</v>
      </c>
      <c r="F8" s="4">
        <f>Pop5_H!F8+Pop5_F!F8</f>
        <v>93528.409999999989</v>
      </c>
      <c r="G8" s="22">
        <f>Pop5_H!G8+Pop5_F!G8</f>
        <v>88345.26</v>
      </c>
      <c r="H8" s="12">
        <f>Pop5_H!H8+Pop5_F!H8</f>
        <v>874786.19</v>
      </c>
    </row>
    <row r="9" spans="1:8" x14ac:dyDescent="0.25">
      <c r="A9" s="19" t="s">
        <v>59</v>
      </c>
      <c r="B9" s="18">
        <f>Pop5_H!B9+Pop5_F!B9</f>
        <v>42787.729999999996</v>
      </c>
      <c r="C9" s="4">
        <f>Pop5_H!C9+Pop5_F!C9</f>
        <v>2951.84</v>
      </c>
      <c r="D9" s="4">
        <f>Pop5_H!D9+Pop5_F!D9</f>
        <v>908111.40999999992</v>
      </c>
      <c r="E9" s="4">
        <f>Pop5_H!E9+Pop5_F!E9</f>
        <v>0</v>
      </c>
      <c r="F9" s="4">
        <f>Pop5_H!F9+Pop5_F!F9</f>
        <v>59260.05</v>
      </c>
      <c r="G9" s="22">
        <f>Pop5_H!G9+Pop5_F!G9</f>
        <v>26892.27</v>
      </c>
      <c r="H9" s="12">
        <f>Pop5_H!H9+Pop5_F!H9</f>
        <v>1040003.2999999999</v>
      </c>
    </row>
    <row r="10" spans="1:8" x14ac:dyDescent="0.25">
      <c r="A10" s="42" t="s">
        <v>113</v>
      </c>
      <c r="B10" s="21">
        <f>Pop5_H!B10+Pop5_F!B10</f>
        <v>2558678.58</v>
      </c>
      <c r="C10" s="10">
        <f>Pop5_H!C10+Pop5_F!C10</f>
        <v>733205.6</v>
      </c>
      <c r="D10" s="10">
        <f>Pop5_H!D10+Pop5_F!D10</f>
        <v>1137312.3199999998</v>
      </c>
      <c r="E10" s="10">
        <f>Pop5_H!E10+Pop5_F!E10</f>
        <v>283807.53000000003</v>
      </c>
      <c r="F10" s="10">
        <f>Pop5_H!F10+Pop5_F!F10</f>
        <v>462020.27999999991</v>
      </c>
      <c r="G10" s="24">
        <f>Pop5_H!G10+Pop5_F!G10</f>
        <v>391372.58999999997</v>
      </c>
      <c r="H10" s="13">
        <f>Pop5_H!H10+Pop5_F!H10</f>
        <v>5566396.9000000004</v>
      </c>
    </row>
    <row r="11" spans="1:8" x14ac:dyDescent="0.25">
      <c r="A11" s="48" t="s">
        <v>297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9" t="s">
        <v>346</v>
      </c>
      <c r="B13" s="40"/>
      <c r="C13" s="40"/>
      <c r="D13" s="40"/>
      <c r="E13" s="40"/>
      <c r="F13" s="40"/>
      <c r="G13" s="40"/>
      <c r="H13" s="40"/>
    </row>
    <row r="15" spans="1:8" x14ac:dyDescent="0.25">
      <c r="A15" s="3" t="s">
        <v>70</v>
      </c>
    </row>
    <row r="16" spans="1:8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8" x14ac:dyDescent="0.25">
      <c r="A17" s="17" t="s">
        <v>36</v>
      </c>
      <c r="B17" s="26">
        <f>Pop5_H!B17+Pop5_F!B17</f>
        <v>426401.43999999994</v>
      </c>
      <c r="C17" s="29">
        <f>Pop5_H!C17+Pop5_F!C17</f>
        <v>230687.22</v>
      </c>
      <c r="D17" s="29">
        <f>Pop5_H!D17+Pop5_F!D17</f>
        <v>0</v>
      </c>
      <c r="E17" s="29">
        <f>Pop5_H!E17+Pop5_F!E17</f>
        <v>2888384.37</v>
      </c>
      <c r="F17" s="29">
        <f>Pop5_H!F17+Pop5_F!F17</f>
        <v>8656.56</v>
      </c>
      <c r="G17" s="27">
        <f>Pop5_H!G17+Pop5_F!G17</f>
        <v>112550.9</v>
      </c>
      <c r="H17" s="11">
        <f>Pop5_H!H17+Pop5_F!H17</f>
        <v>3666680.49</v>
      </c>
    </row>
    <row r="18" spans="1:8" x14ac:dyDescent="0.25">
      <c r="A18" s="19" t="s">
        <v>30</v>
      </c>
      <c r="B18" s="18">
        <f>Pop5_H!B18+Pop5_F!B18</f>
        <v>1747214.64</v>
      </c>
      <c r="C18" s="4">
        <f>Pop5_H!C18+Pop5_F!C18</f>
        <v>625845.48</v>
      </c>
      <c r="D18" s="4">
        <f>Pop5_H!D18+Pop5_F!D18</f>
        <v>0</v>
      </c>
      <c r="E18" s="4">
        <f>Pop5_H!E18+Pop5_F!E18</f>
        <v>906908.58</v>
      </c>
      <c r="F18" s="4">
        <f>Pop5_H!F18+Pop5_F!F18</f>
        <v>42664.24</v>
      </c>
      <c r="G18" s="22">
        <f>Pop5_H!G18+Pop5_F!G18</f>
        <v>136911.34</v>
      </c>
      <c r="H18" s="12">
        <f>Pop5_H!H18+Pop5_F!H18</f>
        <v>3459544.28</v>
      </c>
    </row>
    <row r="19" spans="1:8" x14ac:dyDescent="0.25">
      <c r="A19" s="19" t="s">
        <v>31</v>
      </c>
      <c r="B19" s="18">
        <f>Pop5_H!B19+Pop5_F!B19</f>
        <v>8307888.7300000004</v>
      </c>
      <c r="C19" s="4">
        <f>Pop5_H!C19+Pop5_F!C19</f>
        <v>1226391.79</v>
      </c>
      <c r="D19" s="4">
        <f>Pop5_H!D19+Pop5_F!D19</f>
        <v>3112.11</v>
      </c>
      <c r="E19" s="4">
        <f>Pop5_H!E19+Pop5_F!E19</f>
        <v>101791.48</v>
      </c>
      <c r="F19" s="4">
        <f>Pop5_H!F19+Pop5_F!F19</f>
        <v>278521.33</v>
      </c>
      <c r="G19" s="22">
        <f>Pop5_H!G19+Pop5_F!G19</f>
        <v>367689.66000000003</v>
      </c>
      <c r="H19" s="12">
        <f>Pop5_H!H19+Pop5_F!H19</f>
        <v>10285395.100000001</v>
      </c>
    </row>
    <row r="20" spans="1:8" x14ac:dyDescent="0.25">
      <c r="A20" s="19" t="s">
        <v>32</v>
      </c>
      <c r="B20" s="18">
        <f>Pop5_H!B20+Pop5_F!B20</f>
        <v>9551827.5199999996</v>
      </c>
      <c r="C20" s="4">
        <f>Pop5_H!C20+Pop5_F!C20</f>
        <v>868771.05</v>
      </c>
      <c r="D20" s="4">
        <f>Pop5_H!D20+Pop5_F!D20</f>
        <v>78839.570000000007</v>
      </c>
      <c r="E20" s="4">
        <f>Pop5_H!E20+Pop5_F!E20</f>
        <v>67.12</v>
      </c>
      <c r="F20" s="4">
        <f>Pop5_H!F20+Pop5_F!F20</f>
        <v>354308.85000000003</v>
      </c>
      <c r="G20" s="22">
        <f>Pop5_H!G20+Pop5_F!G20</f>
        <v>556530.98</v>
      </c>
      <c r="H20" s="12">
        <f>Pop5_H!H20+Pop5_F!H20</f>
        <v>11410345.09</v>
      </c>
    </row>
    <row r="21" spans="1:8" x14ac:dyDescent="0.25">
      <c r="A21" s="19" t="s">
        <v>33</v>
      </c>
      <c r="B21" s="18">
        <f>Pop5_H!B21+Pop5_F!B21</f>
        <v>3283640.44</v>
      </c>
      <c r="C21" s="4">
        <f>Pop5_H!C21+Pop5_F!C21</f>
        <v>342908.03</v>
      </c>
      <c r="D21" s="4">
        <f>Pop5_H!D21+Pop5_F!D21</f>
        <v>2831370.34</v>
      </c>
      <c r="E21" s="4">
        <f>Pop5_H!E21+Pop5_F!E21</f>
        <v>8.5500000000000007</v>
      </c>
      <c r="F21" s="4">
        <f>Pop5_H!F21+Pop5_F!F21</f>
        <v>319482.25</v>
      </c>
      <c r="G21" s="22">
        <f>Pop5_H!G21+Pop5_F!G21</f>
        <v>445603.78</v>
      </c>
      <c r="H21" s="12">
        <f>Pop5_H!H21+Pop5_F!H21</f>
        <v>7223013.3899999997</v>
      </c>
    </row>
    <row r="22" spans="1:8" x14ac:dyDescent="0.25">
      <c r="A22" s="19" t="s">
        <v>59</v>
      </c>
      <c r="B22" s="18">
        <f>Pop5_H!B22+Pop5_F!B22</f>
        <v>267756.83</v>
      </c>
      <c r="C22" s="4">
        <f>Pop5_H!C22+Pop5_F!C22</f>
        <v>13856.869999999999</v>
      </c>
      <c r="D22" s="4">
        <f>Pop5_H!D22+Pop5_F!D22</f>
        <v>10076128.710000001</v>
      </c>
      <c r="E22" s="4">
        <f>Pop5_H!E22+Pop5_F!E22</f>
        <v>12.05</v>
      </c>
      <c r="F22" s="4">
        <f>Pop5_H!F22+Pop5_F!F22</f>
        <v>243897.13999999998</v>
      </c>
      <c r="G22" s="22">
        <f>Pop5_H!G22+Pop5_F!G22</f>
        <v>104359.20999999999</v>
      </c>
      <c r="H22" s="12">
        <f>Pop5_H!H22+Pop5_F!H22</f>
        <v>10706010.810000001</v>
      </c>
    </row>
    <row r="23" spans="1:8" x14ac:dyDescent="0.25">
      <c r="A23" s="42" t="s">
        <v>113</v>
      </c>
      <c r="B23" s="21">
        <f>Pop5_H!B23+Pop5_F!B23</f>
        <v>23584729.600000001</v>
      </c>
      <c r="C23" s="10">
        <f>Pop5_H!C23+Pop5_F!C23</f>
        <v>3308460.4400000004</v>
      </c>
      <c r="D23" s="10">
        <f>Pop5_H!D23+Pop5_F!D23</f>
        <v>12989450.73</v>
      </c>
      <c r="E23" s="10">
        <f>Pop5_H!E23+Pop5_F!E23</f>
        <v>3897172.1500000004</v>
      </c>
      <c r="F23" s="10">
        <f>Pop5_H!F23+Pop5_F!F23</f>
        <v>1247530.3700000001</v>
      </c>
      <c r="G23" s="24">
        <f>Pop5_H!G23+Pop5_F!G23</f>
        <v>1723645.8699999999</v>
      </c>
      <c r="H23" s="13">
        <f>Pop5_H!H23+Pop5_F!H23</f>
        <v>46750989.160000004</v>
      </c>
    </row>
    <row r="24" spans="1:8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39" t="s">
        <v>346</v>
      </c>
      <c r="B25" s="40"/>
      <c r="C25" s="40"/>
      <c r="D25" s="40"/>
      <c r="E25" s="40"/>
      <c r="F25" s="40"/>
      <c r="G25" s="40"/>
      <c r="H25" s="40"/>
    </row>
    <row r="27" spans="1:8" x14ac:dyDescent="0.25">
      <c r="A27" s="3" t="s">
        <v>71</v>
      </c>
    </row>
    <row r="28" spans="1:8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8" x14ac:dyDescent="0.25">
      <c r="A29" s="17" t="s">
        <v>36</v>
      </c>
      <c r="B29" s="26">
        <f t="shared" ref="B29:H35" si="0">B4+B17</f>
        <v>443885.90999999992</v>
      </c>
      <c r="C29" s="29">
        <f t="shared" si="0"/>
        <v>245964.11</v>
      </c>
      <c r="D29" s="29">
        <f t="shared" si="0"/>
        <v>0</v>
      </c>
      <c r="E29" s="29">
        <f t="shared" si="0"/>
        <v>3031008.21</v>
      </c>
      <c r="F29" s="29">
        <f t="shared" si="0"/>
        <v>10607.689999999999</v>
      </c>
      <c r="G29" s="27">
        <f t="shared" si="0"/>
        <v>125775.7</v>
      </c>
      <c r="H29" s="11">
        <f t="shared" si="0"/>
        <v>3857241.62</v>
      </c>
    </row>
    <row r="30" spans="1:8" x14ac:dyDescent="0.25">
      <c r="A30" s="19" t="s">
        <v>30</v>
      </c>
      <c r="B30" s="18">
        <f t="shared" si="0"/>
        <v>1847666.0299999998</v>
      </c>
      <c r="C30" s="4">
        <f t="shared" si="0"/>
        <v>687815.36</v>
      </c>
      <c r="D30" s="4">
        <f t="shared" si="0"/>
        <v>0</v>
      </c>
      <c r="E30" s="4">
        <f t="shared" si="0"/>
        <v>1004122.45</v>
      </c>
      <c r="F30" s="4">
        <f t="shared" si="0"/>
        <v>59510.229999999996</v>
      </c>
      <c r="G30" s="22">
        <f t="shared" si="0"/>
        <v>161459.82</v>
      </c>
      <c r="H30" s="12">
        <f t="shared" si="0"/>
        <v>3760573.8899999997</v>
      </c>
    </row>
    <row r="31" spans="1:8" x14ac:dyDescent="0.25">
      <c r="A31" s="19" t="s">
        <v>31</v>
      </c>
      <c r="B31" s="18">
        <f t="shared" si="0"/>
        <v>9211884.2000000011</v>
      </c>
      <c r="C31" s="4">
        <f t="shared" si="0"/>
        <v>1544100.9</v>
      </c>
      <c r="D31" s="4">
        <f t="shared" si="0"/>
        <v>3850.16</v>
      </c>
      <c r="E31" s="4">
        <f t="shared" si="0"/>
        <v>145723.19</v>
      </c>
      <c r="F31" s="4">
        <f t="shared" si="0"/>
        <v>432538.37</v>
      </c>
      <c r="G31" s="22">
        <f t="shared" si="0"/>
        <v>485695.55000000005</v>
      </c>
      <c r="H31" s="12">
        <f t="shared" si="0"/>
        <v>11823792.370000001</v>
      </c>
    </row>
    <row r="32" spans="1:8" x14ac:dyDescent="0.25">
      <c r="A32" s="19" t="s">
        <v>32</v>
      </c>
      <c r="B32" s="18">
        <f t="shared" si="0"/>
        <v>10659529.34</v>
      </c>
      <c r="C32" s="4">
        <f t="shared" si="0"/>
        <v>1117339.69</v>
      </c>
      <c r="D32" s="4">
        <f t="shared" si="0"/>
        <v>87382.040000000008</v>
      </c>
      <c r="E32" s="4">
        <f t="shared" si="0"/>
        <v>100.04</v>
      </c>
      <c r="F32" s="4">
        <f t="shared" si="0"/>
        <v>490726.51</v>
      </c>
      <c r="G32" s="22">
        <f t="shared" si="0"/>
        <v>676886.87</v>
      </c>
      <c r="H32" s="12">
        <f t="shared" si="0"/>
        <v>13031964.49</v>
      </c>
    </row>
    <row r="33" spans="1:8" x14ac:dyDescent="0.25">
      <c r="A33" s="19" t="s">
        <v>33</v>
      </c>
      <c r="B33" s="18">
        <f t="shared" si="0"/>
        <v>3669898.14</v>
      </c>
      <c r="C33" s="4">
        <f t="shared" si="0"/>
        <v>429637.27</v>
      </c>
      <c r="D33" s="4">
        <f t="shared" si="0"/>
        <v>3051290.73</v>
      </c>
      <c r="E33" s="4">
        <f t="shared" si="0"/>
        <v>13.74</v>
      </c>
      <c r="F33" s="4">
        <f t="shared" si="0"/>
        <v>413010.66</v>
      </c>
      <c r="G33" s="22">
        <f t="shared" si="0"/>
        <v>533949.04</v>
      </c>
      <c r="H33" s="12">
        <f t="shared" si="0"/>
        <v>8097799.5800000001</v>
      </c>
    </row>
    <row r="34" spans="1:8" x14ac:dyDescent="0.25">
      <c r="A34" s="19" t="s">
        <v>59</v>
      </c>
      <c r="B34" s="18">
        <f t="shared" si="0"/>
        <v>310544.56</v>
      </c>
      <c r="C34" s="4">
        <f t="shared" si="0"/>
        <v>16808.71</v>
      </c>
      <c r="D34" s="4">
        <f t="shared" si="0"/>
        <v>10984240.120000001</v>
      </c>
      <c r="E34" s="4">
        <f t="shared" si="0"/>
        <v>12.05</v>
      </c>
      <c r="F34" s="4">
        <f t="shared" si="0"/>
        <v>303157.19</v>
      </c>
      <c r="G34" s="22">
        <f t="shared" si="0"/>
        <v>131251.47999999998</v>
      </c>
      <c r="H34" s="12">
        <f t="shared" si="0"/>
        <v>11746014.110000001</v>
      </c>
    </row>
    <row r="35" spans="1:8" x14ac:dyDescent="0.25">
      <c r="A35" s="42" t="s">
        <v>113</v>
      </c>
      <c r="B35" s="21">
        <f t="shared" si="0"/>
        <v>26143408.18</v>
      </c>
      <c r="C35" s="10">
        <f t="shared" si="0"/>
        <v>4041666.0400000005</v>
      </c>
      <c r="D35" s="10">
        <f t="shared" si="0"/>
        <v>14126763.050000001</v>
      </c>
      <c r="E35" s="10">
        <f t="shared" si="0"/>
        <v>4180979.6800000006</v>
      </c>
      <c r="F35" s="10">
        <f t="shared" si="0"/>
        <v>1709550.65</v>
      </c>
      <c r="G35" s="24">
        <f t="shared" si="0"/>
        <v>2115018.46</v>
      </c>
      <c r="H35" s="13">
        <f t="shared" si="0"/>
        <v>52317386.060000002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4.28515625" style="2" customWidth="1"/>
    <col min="9" max="16384" width="11.42578125" style="2"/>
  </cols>
  <sheetData>
    <row r="1" spans="1:8" x14ac:dyDescent="0.25">
      <c r="A1" s="1" t="s">
        <v>79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8" x14ac:dyDescent="0.25">
      <c r="A4" s="17" t="s">
        <v>36</v>
      </c>
      <c r="B4" s="26">
        <v>10936.19</v>
      </c>
      <c r="C4" s="29">
        <v>8108.87</v>
      </c>
      <c r="D4" s="29"/>
      <c r="E4" s="29">
        <v>70587.25</v>
      </c>
      <c r="F4" s="29">
        <v>107.26</v>
      </c>
      <c r="G4" s="27">
        <v>8465.01</v>
      </c>
      <c r="H4" s="11">
        <f>SUM(B4:G4)</f>
        <v>98204.579999999987</v>
      </c>
    </row>
    <row r="5" spans="1:8" x14ac:dyDescent="0.25">
      <c r="A5" s="19" t="s">
        <v>30</v>
      </c>
      <c r="B5" s="18">
        <v>53807.68</v>
      </c>
      <c r="C5" s="4">
        <v>28709.98</v>
      </c>
      <c r="D5" s="4"/>
      <c r="E5" s="4">
        <v>42525.21</v>
      </c>
      <c r="F5" s="4">
        <v>351.81</v>
      </c>
      <c r="G5" s="22">
        <v>13704.26</v>
      </c>
      <c r="H5" s="12">
        <f t="shared" ref="H5:H10" si="0">SUM(B5:G5)</f>
        <v>139098.94</v>
      </c>
    </row>
    <row r="6" spans="1:8" x14ac:dyDescent="0.25">
      <c r="A6" s="19" t="s">
        <v>31</v>
      </c>
      <c r="B6" s="18">
        <v>500512.83</v>
      </c>
      <c r="C6" s="4">
        <v>136687.56</v>
      </c>
      <c r="D6" s="4">
        <v>409.17</v>
      </c>
      <c r="E6" s="4">
        <v>19979.23</v>
      </c>
      <c r="F6" s="4">
        <v>3008.46</v>
      </c>
      <c r="G6" s="22">
        <v>56786.58</v>
      </c>
      <c r="H6" s="12">
        <f t="shared" si="0"/>
        <v>717383.83</v>
      </c>
    </row>
    <row r="7" spans="1:8" x14ac:dyDescent="0.25">
      <c r="A7" s="19" t="s">
        <v>32</v>
      </c>
      <c r="B7" s="18">
        <v>606069.66</v>
      </c>
      <c r="C7" s="4">
        <v>121140.8</v>
      </c>
      <c r="D7" s="4">
        <v>3991.35</v>
      </c>
      <c r="E7" s="4">
        <v>13.81</v>
      </c>
      <c r="F7" s="4">
        <v>3862.59</v>
      </c>
      <c r="G7" s="22">
        <v>63553.97</v>
      </c>
      <c r="H7" s="12">
        <f t="shared" si="0"/>
        <v>798632.18</v>
      </c>
    </row>
    <row r="8" spans="1:8" x14ac:dyDescent="0.25">
      <c r="A8" s="19" t="s">
        <v>33</v>
      </c>
      <c r="B8" s="18">
        <v>215517.48</v>
      </c>
      <c r="C8" s="4">
        <v>48109.57</v>
      </c>
      <c r="D8" s="4">
        <v>117899.32</v>
      </c>
      <c r="E8" s="4">
        <v>4.18</v>
      </c>
      <c r="F8" s="4">
        <v>2682.87</v>
      </c>
      <c r="G8" s="22">
        <v>45073.7</v>
      </c>
      <c r="H8" s="12">
        <f t="shared" si="0"/>
        <v>429287.12</v>
      </c>
    </row>
    <row r="9" spans="1:8" x14ac:dyDescent="0.25">
      <c r="A9" s="19" t="s">
        <v>59</v>
      </c>
      <c r="B9" s="18">
        <v>26770.19</v>
      </c>
      <c r="C9" s="4">
        <v>1812.09</v>
      </c>
      <c r="D9" s="4">
        <v>486174.98</v>
      </c>
      <c r="E9" s="4">
        <v>0</v>
      </c>
      <c r="F9" s="4">
        <v>2038.62</v>
      </c>
      <c r="G9" s="22">
        <v>9665.34</v>
      </c>
      <c r="H9" s="12">
        <f t="shared" si="0"/>
        <v>526461.22</v>
      </c>
    </row>
    <row r="10" spans="1:8" x14ac:dyDescent="0.25">
      <c r="A10" s="42" t="s">
        <v>113</v>
      </c>
      <c r="B10" s="21">
        <f>SUM(B4:B9)</f>
        <v>1413614.03</v>
      </c>
      <c r="C10" s="10">
        <f t="shared" ref="C10:G10" si="1">SUM(C4:C9)</f>
        <v>344568.87000000005</v>
      </c>
      <c r="D10" s="10">
        <f t="shared" si="1"/>
        <v>608474.81999999995</v>
      </c>
      <c r="E10" s="10">
        <f t="shared" si="1"/>
        <v>133109.68</v>
      </c>
      <c r="F10" s="10">
        <f t="shared" si="1"/>
        <v>12051.61</v>
      </c>
      <c r="G10" s="24">
        <f t="shared" si="1"/>
        <v>197248.86000000002</v>
      </c>
      <c r="H10" s="13">
        <f t="shared" si="0"/>
        <v>2709067.87</v>
      </c>
    </row>
    <row r="11" spans="1:8" x14ac:dyDescent="0.25">
      <c r="A11" s="48" t="s">
        <v>297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9" t="s">
        <v>346</v>
      </c>
      <c r="B13" s="40"/>
      <c r="C13" s="40"/>
      <c r="D13" s="40"/>
      <c r="E13" s="40"/>
      <c r="F13" s="40"/>
      <c r="G13" s="40"/>
      <c r="H13" s="40"/>
    </row>
    <row r="15" spans="1:8" x14ac:dyDescent="0.25">
      <c r="A15" s="3" t="s">
        <v>70</v>
      </c>
    </row>
    <row r="16" spans="1:8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8" x14ac:dyDescent="0.25">
      <c r="A17" s="17" t="s">
        <v>36</v>
      </c>
      <c r="B17" s="26">
        <v>271428.42</v>
      </c>
      <c r="C17" s="29">
        <v>129639.52</v>
      </c>
      <c r="D17" s="29"/>
      <c r="E17" s="29">
        <v>1414150.57</v>
      </c>
      <c r="F17" s="29">
        <v>838.78</v>
      </c>
      <c r="G17" s="27">
        <v>64409.87</v>
      </c>
      <c r="H17" s="11">
        <f>SUM(B17:G17)</f>
        <v>1880467.1600000001</v>
      </c>
    </row>
    <row r="18" spans="1:8" x14ac:dyDescent="0.25">
      <c r="A18" s="19" t="s">
        <v>30</v>
      </c>
      <c r="B18" s="18">
        <v>922884.7</v>
      </c>
      <c r="C18" s="4">
        <v>337546.8</v>
      </c>
      <c r="D18" s="4"/>
      <c r="E18" s="4">
        <v>418933.35</v>
      </c>
      <c r="F18" s="4">
        <v>1176.54</v>
      </c>
      <c r="G18" s="22">
        <v>78631.960000000006</v>
      </c>
      <c r="H18" s="12">
        <f t="shared" ref="H18:H23" si="2">SUM(B18:G18)</f>
        <v>1759173.35</v>
      </c>
    </row>
    <row r="19" spans="1:8" x14ac:dyDescent="0.25">
      <c r="A19" s="19" t="s">
        <v>31</v>
      </c>
      <c r="B19" s="18">
        <v>4283292.79</v>
      </c>
      <c r="C19" s="4">
        <v>601664.78</v>
      </c>
      <c r="D19" s="4">
        <v>1363.98</v>
      </c>
      <c r="E19" s="4">
        <v>48251.34</v>
      </c>
      <c r="F19" s="4">
        <v>7048.96</v>
      </c>
      <c r="G19" s="22">
        <v>182023.26</v>
      </c>
      <c r="H19" s="12">
        <f t="shared" si="2"/>
        <v>5123645.1100000003</v>
      </c>
    </row>
    <row r="20" spans="1:8" x14ac:dyDescent="0.25">
      <c r="A20" s="19" t="s">
        <v>32</v>
      </c>
      <c r="B20" s="18">
        <v>4893573.57</v>
      </c>
      <c r="C20" s="4">
        <v>413083.91</v>
      </c>
      <c r="D20" s="4">
        <v>33735.1</v>
      </c>
      <c r="E20" s="4">
        <v>27.01</v>
      </c>
      <c r="F20" s="4">
        <v>11130.57</v>
      </c>
      <c r="G20" s="22">
        <v>280364.86</v>
      </c>
      <c r="H20" s="12">
        <f t="shared" si="2"/>
        <v>5631915.0200000005</v>
      </c>
    </row>
    <row r="21" spans="1:8" x14ac:dyDescent="0.25">
      <c r="A21" s="19" t="s">
        <v>33</v>
      </c>
      <c r="B21" s="18">
        <v>1650600.03</v>
      </c>
      <c r="C21" s="4">
        <v>169268.11</v>
      </c>
      <c r="D21" s="4">
        <v>1442148.1</v>
      </c>
      <c r="E21" s="4">
        <v>4.1100000000000003</v>
      </c>
      <c r="F21" s="4">
        <v>7304.06</v>
      </c>
      <c r="G21" s="22">
        <v>207961</v>
      </c>
      <c r="H21" s="12">
        <f t="shared" si="2"/>
        <v>3477285.41</v>
      </c>
    </row>
    <row r="22" spans="1:8" x14ac:dyDescent="0.25">
      <c r="A22" s="19" t="s">
        <v>59</v>
      </c>
      <c r="B22" s="18">
        <v>146671.31</v>
      </c>
      <c r="C22" s="4">
        <v>6466.86</v>
      </c>
      <c r="D22" s="4">
        <v>4243261.53</v>
      </c>
      <c r="E22" s="4">
        <v>2.82</v>
      </c>
      <c r="F22" s="4">
        <v>12608.84</v>
      </c>
      <c r="G22" s="22">
        <v>30888.71</v>
      </c>
      <c r="H22" s="12">
        <f t="shared" si="2"/>
        <v>4439900.07</v>
      </c>
    </row>
    <row r="23" spans="1:8" x14ac:dyDescent="0.25">
      <c r="A23" s="42" t="s">
        <v>113</v>
      </c>
      <c r="B23" s="21">
        <f>SUM(B17:B22)</f>
        <v>12168450.82</v>
      </c>
      <c r="C23" s="10">
        <f t="shared" ref="C23" si="3">SUM(C17:C22)</f>
        <v>1657669.9800000002</v>
      </c>
      <c r="D23" s="10">
        <f t="shared" ref="D23" si="4">SUM(D17:D22)</f>
        <v>5720508.7100000009</v>
      </c>
      <c r="E23" s="10">
        <f t="shared" ref="E23" si="5">SUM(E17:E22)</f>
        <v>1881369.2000000002</v>
      </c>
      <c r="F23" s="10">
        <f t="shared" ref="F23" si="6">SUM(F17:F22)</f>
        <v>40107.75</v>
      </c>
      <c r="G23" s="24">
        <f t="shared" ref="G23" si="7">SUM(G17:G22)</f>
        <v>844279.65999999992</v>
      </c>
      <c r="H23" s="13">
        <f t="shared" si="2"/>
        <v>22312386.120000001</v>
      </c>
    </row>
    <row r="24" spans="1:8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39" t="s">
        <v>346</v>
      </c>
      <c r="B25" s="40"/>
      <c r="C25" s="40"/>
      <c r="D25" s="40"/>
      <c r="E25" s="40"/>
      <c r="F25" s="40"/>
      <c r="G25" s="40"/>
      <c r="H25" s="40"/>
    </row>
    <row r="27" spans="1:8" x14ac:dyDescent="0.25">
      <c r="A27" s="3" t="s">
        <v>71</v>
      </c>
    </row>
    <row r="28" spans="1:8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8" x14ac:dyDescent="0.25">
      <c r="A29" s="17" t="s">
        <v>36</v>
      </c>
      <c r="B29" s="26">
        <f t="shared" ref="B29:H35" si="8">B4+B17</f>
        <v>282364.61</v>
      </c>
      <c r="C29" s="29">
        <f t="shared" si="8"/>
        <v>137748.39000000001</v>
      </c>
      <c r="D29" s="29">
        <f t="shared" si="8"/>
        <v>0</v>
      </c>
      <c r="E29" s="29">
        <f t="shared" si="8"/>
        <v>1484737.82</v>
      </c>
      <c r="F29" s="29">
        <f t="shared" si="8"/>
        <v>946.04</v>
      </c>
      <c r="G29" s="27">
        <f t="shared" si="8"/>
        <v>72874.880000000005</v>
      </c>
      <c r="H29" s="11">
        <f t="shared" si="8"/>
        <v>1978671.7400000002</v>
      </c>
    </row>
    <row r="30" spans="1:8" x14ac:dyDescent="0.25">
      <c r="A30" s="19" t="s">
        <v>30</v>
      </c>
      <c r="B30" s="18">
        <f t="shared" si="8"/>
        <v>976692.38</v>
      </c>
      <c r="C30" s="4">
        <f t="shared" si="8"/>
        <v>366256.77999999997</v>
      </c>
      <c r="D30" s="4">
        <f t="shared" si="8"/>
        <v>0</v>
      </c>
      <c r="E30" s="4">
        <f t="shared" si="8"/>
        <v>461458.56</v>
      </c>
      <c r="F30" s="4">
        <f t="shared" si="8"/>
        <v>1528.35</v>
      </c>
      <c r="G30" s="22">
        <f t="shared" si="8"/>
        <v>92336.22</v>
      </c>
      <c r="H30" s="12">
        <f t="shared" si="8"/>
        <v>1898272.29</v>
      </c>
    </row>
    <row r="31" spans="1:8" x14ac:dyDescent="0.25">
      <c r="A31" s="19" t="s">
        <v>31</v>
      </c>
      <c r="B31" s="18">
        <f t="shared" si="8"/>
        <v>4783805.62</v>
      </c>
      <c r="C31" s="4">
        <f t="shared" si="8"/>
        <v>738352.34000000008</v>
      </c>
      <c r="D31" s="4">
        <f t="shared" si="8"/>
        <v>1773.15</v>
      </c>
      <c r="E31" s="4">
        <f t="shared" si="8"/>
        <v>68230.569999999992</v>
      </c>
      <c r="F31" s="4">
        <f t="shared" si="8"/>
        <v>10057.42</v>
      </c>
      <c r="G31" s="22">
        <f t="shared" si="8"/>
        <v>238809.84000000003</v>
      </c>
      <c r="H31" s="12">
        <f t="shared" si="8"/>
        <v>5841028.9400000004</v>
      </c>
    </row>
    <row r="32" spans="1:8" x14ac:dyDescent="0.25">
      <c r="A32" s="19" t="s">
        <v>32</v>
      </c>
      <c r="B32" s="18">
        <f t="shared" si="8"/>
        <v>5499643.2300000004</v>
      </c>
      <c r="C32" s="4">
        <f t="shared" si="8"/>
        <v>534224.71</v>
      </c>
      <c r="D32" s="4">
        <f t="shared" si="8"/>
        <v>37726.449999999997</v>
      </c>
      <c r="E32" s="4">
        <f t="shared" si="8"/>
        <v>40.82</v>
      </c>
      <c r="F32" s="4">
        <f t="shared" si="8"/>
        <v>14993.16</v>
      </c>
      <c r="G32" s="22">
        <f t="shared" si="8"/>
        <v>343918.82999999996</v>
      </c>
      <c r="H32" s="12">
        <f t="shared" si="8"/>
        <v>6430547.2000000002</v>
      </c>
    </row>
    <row r="33" spans="1:8" x14ac:dyDescent="0.25">
      <c r="A33" s="19" t="s">
        <v>33</v>
      </c>
      <c r="B33" s="18">
        <f t="shared" si="8"/>
        <v>1866117.51</v>
      </c>
      <c r="C33" s="4">
        <f t="shared" si="8"/>
        <v>217377.68</v>
      </c>
      <c r="D33" s="4">
        <f t="shared" si="8"/>
        <v>1560047.4200000002</v>
      </c>
      <c r="E33" s="4">
        <f t="shared" si="8"/>
        <v>8.2899999999999991</v>
      </c>
      <c r="F33" s="4">
        <f t="shared" si="8"/>
        <v>9986.93</v>
      </c>
      <c r="G33" s="22">
        <f t="shared" si="8"/>
        <v>253034.7</v>
      </c>
      <c r="H33" s="12">
        <f t="shared" si="8"/>
        <v>3906572.5300000003</v>
      </c>
    </row>
    <row r="34" spans="1:8" x14ac:dyDescent="0.25">
      <c r="A34" s="19" t="s">
        <v>59</v>
      </c>
      <c r="B34" s="18">
        <f t="shared" si="8"/>
        <v>173441.5</v>
      </c>
      <c r="C34" s="4">
        <f t="shared" si="8"/>
        <v>8278.9499999999989</v>
      </c>
      <c r="D34" s="4">
        <f t="shared" si="8"/>
        <v>4729436.51</v>
      </c>
      <c r="E34" s="4">
        <f t="shared" si="8"/>
        <v>2.82</v>
      </c>
      <c r="F34" s="4">
        <f t="shared" si="8"/>
        <v>14647.46</v>
      </c>
      <c r="G34" s="22">
        <f t="shared" si="8"/>
        <v>40554.050000000003</v>
      </c>
      <c r="H34" s="12">
        <f t="shared" si="8"/>
        <v>4966361.29</v>
      </c>
    </row>
    <row r="35" spans="1:8" x14ac:dyDescent="0.25">
      <c r="A35" s="42" t="s">
        <v>113</v>
      </c>
      <c r="B35" s="21">
        <f t="shared" si="8"/>
        <v>13582064.85</v>
      </c>
      <c r="C35" s="10">
        <f t="shared" si="8"/>
        <v>2002238.8500000003</v>
      </c>
      <c r="D35" s="10">
        <f t="shared" si="8"/>
        <v>6328983.5300000012</v>
      </c>
      <c r="E35" s="10">
        <f t="shared" si="8"/>
        <v>2014478.8800000001</v>
      </c>
      <c r="F35" s="10">
        <f t="shared" si="8"/>
        <v>52159.360000000001</v>
      </c>
      <c r="G35" s="24">
        <f t="shared" si="8"/>
        <v>1041528.5199999999</v>
      </c>
      <c r="H35" s="13">
        <f t="shared" si="8"/>
        <v>25021453.990000002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4.28515625" style="2" customWidth="1"/>
    <col min="9" max="16384" width="11.42578125" style="2"/>
  </cols>
  <sheetData>
    <row r="1" spans="1:8" x14ac:dyDescent="0.25">
      <c r="A1" s="1" t="s">
        <v>78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8" x14ac:dyDescent="0.25">
      <c r="A4" s="17" t="s">
        <v>36</v>
      </c>
      <c r="B4" s="26">
        <v>6548.28</v>
      </c>
      <c r="C4" s="29">
        <v>7168.02</v>
      </c>
      <c r="D4" s="29"/>
      <c r="E4" s="29">
        <v>72036.59</v>
      </c>
      <c r="F4" s="29">
        <v>1843.87</v>
      </c>
      <c r="G4" s="27">
        <v>4759.79</v>
      </c>
      <c r="H4" s="11">
        <f>SUM(B4:G4)</f>
        <v>92356.549999999988</v>
      </c>
    </row>
    <row r="5" spans="1:8" x14ac:dyDescent="0.25">
      <c r="A5" s="19" t="s">
        <v>30</v>
      </c>
      <c r="B5" s="18">
        <v>46643.71</v>
      </c>
      <c r="C5" s="4">
        <v>33259.9</v>
      </c>
      <c r="D5" s="4"/>
      <c r="E5" s="4">
        <v>54688.66</v>
      </c>
      <c r="F5" s="4">
        <v>16494.18</v>
      </c>
      <c r="G5" s="22">
        <v>10844.22</v>
      </c>
      <c r="H5" s="12">
        <f t="shared" ref="H5:H10" si="0">SUM(B5:G5)</f>
        <v>161930.67000000001</v>
      </c>
    </row>
    <row r="6" spans="1:8" x14ac:dyDescent="0.25">
      <c r="A6" s="19" t="s">
        <v>31</v>
      </c>
      <c r="B6" s="18">
        <v>403482.64</v>
      </c>
      <c r="C6" s="4">
        <v>181021.55</v>
      </c>
      <c r="D6" s="4">
        <v>328.88</v>
      </c>
      <c r="E6" s="4">
        <v>23952.48</v>
      </c>
      <c r="F6" s="4">
        <v>151008.57999999999</v>
      </c>
      <c r="G6" s="22">
        <v>61219.31</v>
      </c>
      <c r="H6" s="12">
        <f t="shared" si="0"/>
        <v>821013.44</v>
      </c>
    </row>
    <row r="7" spans="1:8" x14ac:dyDescent="0.25">
      <c r="A7" s="19" t="s">
        <v>32</v>
      </c>
      <c r="B7" s="18">
        <v>501632.16</v>
      </c>
      <c r="C7" s="4">
        <v>127427.84</v>
      </c>
      <c r="D7" s="4">
        <v>4551.12</v>
      </c>
      <c r="E7" s="4">
        <v>19.11</v>
      </c>
      <c r="F7" s="4">
        <v>132555.07</v>
      </c>
      <c r="G7" s="22">
        <v>56801.919999999998</v>
      </c>
      <c r="H7" s="12">
        <f t="shared" si="0"/>
        <v>822987.22000000009</v>
      </c>
    </row>
    <row r="8" spans="1:8" x14ac:dyDescent="0.25">
      <c r="A8" s="19" t="s">
        <v>33</v>
      </c>
      <c r="B8" s="18">
        <v>170740.22</v>
      </c>
      <c r="C8" s="4">
        <v>38619.67</v>
      </c>
      <c r="D8" s="4">
        <v>102021.07</v>
      </c>
      <c r="E8" s="4">
        <v>1.01</v>
      </c>
      <c r="F8" s="4">
        <v>90845.54</v>
      </c>
      <c r="G8" s="22">
        <v>43271.56</v>
      </c>
      <c r="H8" s="12">
        <f t="shared" si="0"/>
        <v>445499.07</v>
      </c>
    </row>
    <row r="9" spans="1:8" x14ac:dyDescent="0.25">
      <c r="A9" s="19" t="s">
        <v>59</v>
      </c>
      <c r="B9" s="18">
        <v>16017.539999999999</v>
      </c>
      <c r="C9" s="4">
        <v>1139.75</v>
      </c>
      <c r="D9" s="4">
        <v>421936.43</v>
      </c>
      <c r="E9" s="4">
        <v>0</v>
      </c>
      <c r="F9" s="4">
        <v>57221.43</v>
      </c>
      <c r="G9" s="22">
        <v>17226.93</v>
      </c>
      <c r="H9" s="12">
        <f t="shared" si="0"/>
        <v>513542.07999999996</v>
      </c>
    </row>
    <row r="10" spans="1:8" x14ac:dyDescent="0.25">
      <c r="A10" s="42" t="s">
        <v>113</v>
      </c>
      <c r="B10" s="21">
        <f>SUM(B4:B9)</f>
        <v>1145064.55</v>
      </c>
      <c r="C10" s="10">
        <f t="shared" ref="C10:G10" si="1">SUM(C4:C9)</f>
        <v>388636.72999999992</v>
      </c>
      <c r="D10" s="10">
        <f t="shared" si="1"/>
        <v>528837.5</v>
      </c>
      <c r="E10" s="10">
        <f t="shared" si="1"/>
        <v>150697.85</v>
      </c>
      <c r="F10" s="10">
        <f t="shared" si="1"/>
        <v>449968.66999999993</v>
      </c>
      <c r="G10" s="24">
        <f t="shared" si="1"/>
        <v>194123.72999999998</v>
      </c>
      <c r="H10" s="13">
        <f t="shared" si="0"/>
        <v>2857329.03</v>
      </c>
    </row>
    <row r="11" spans="1:8" x14ac:dyDescent="0.25">
      <c r="A11" s="48" t="s">
        <v>297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9" t="s">
        <v>346</v>
      </c>
      <c r="B13" s="40"/>
      <c r="C13" s="40"/>
      <c r="D13" s="40"/>
      <c r="E13" s="40"/>
      <c r="F13" s="40"/>
      <c r="G13" s="40"/>
      <c r="H13" s="40"/>
    </row>
    <row r="15" spans="1:8" x14ac:dyDescent="0.25">
      <c r="A15" s="3" t="s">
        <v>70</v>
      </c>
    </row>
    <row r="16" spans="1:8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8" x14ac:dyDescent="0.25">
      <c r="A17" s="17" t="s">
        <v>36</v>
      </c>
      <c r="B17" s="26">
        <v>154973.01999999999</v>
      </c>
      <c r="C17" s="29">
        <v>101047.7</v>
      </c>
      <c r="D17" s="29"/>
      <c r="E17" s="29">
        <v>1474233.8</v>
      </c>
      <c r="F17" s="29">
        <v>7817.78</v>
      </c>
      <c r="G17" s="27">
        <v>48141.03</v>
      </c>
      <c r="H17" s="11">
        <f>SUM(B17:G17)</f>
        <v>1786213.33</v>
      </c>
    </row>
    <row r="18" spans="1:8" x14ac:dyDescent="0.25">
      <c r="A18" s="19" t="s">
        <v>30</v>
      </c>
      <c r="B18" s="18">
        <v>824329.94</v>
      </c>
      <c r="C18" s="4">
        <v>288298.68</v>
      </c>
      <c r="D18" s="4"/>
      <c r="E18" s="4">
        <v>487975.23</v>
      </c>
      <c r="F18" s="4">
        <v>41487.699999999997</v>
      </c>
      <c r="G18" s="22">
        <v>58279.38</v>
      </c>
      <c r="H18" s="12">
        <f t="shared" ref="H18:H23" si="2">SUM(B18:G18)</f>
        <v>1700370.9299999997</v>
      </c>
    </row>
    <row r="19" spans="1:8" x14ac:dyDescent="0.25">
      <c r="A19" s="19" t="s">
        <v>31</v>
      </c>
      <c r="B19" s="18">
        <v>4024595.94</v>
      </c>
      <c r="C19" s="4">
        <v>624727.01</v>
      </c>
      <c r="D19" s="4">
        <v>1748.13</v>
      </c>
      <c r="E19" s="4">
        <v>53540.14</v>
      </c>
      <c r="F19" s="4">
        <v>271472.37</v>
      </c>
      <c r="G19" s="22">
        <v>185666.4</v>
      </c>
      <c r="H19" s="12">
        <f t="shared" si="2"/>
        <v>5161749.99</v>
      </c>
    </row>
    <row r="20" spans="1:8" x14ac:dyDescent="0.25">
      <c r="A20" s="19" t="s">
        <v>32</v>
      </c>
      <c r="B20" s="18">
        <v>4658253.95</v>
      </c>
      <c r="C20" s="4">
        <v>455687.14</v>
      </c>
      <c r="D20" s="4">
        <v>45104.47</v>
      </c>
      <c r="E20" s="4">
        <v>40.11</v>
      </c>
      <c r="F20" s="4">
        <v>343178.28</v>
      </c>
      <c r="G20" s="22">
        <v>276166.12</v>
      </c>
      <c r="H20" s="12">
        <f t="shared" si="2"/>
        <v>5778430.0700000003</v>
      </c>
    </row>
    <row r="21" spans="1:8" x14ac:dyDescent="0.25">
      <c r="A21" s="19" t="s">
        <v>33</v>
      </c>
      <c r="B21" s="18">
        <v>1633040.41</v>
      </c>
      <c r="C21" s="4">
        <v>173639.92</v>
      </c>
      <c r="D21" s="4">
        <v>1389222.24</v>
      </c>
      <c r="E21" s="4">
        <v>4.4400000000000004</v>
      </c>
      <c r="F21" s="4">
        <v>312178.19</v>
      </c>
      <c r="G21" s="22">
        <v>237642.78</v>
      </c>
      <c r="H21" s="12">
        <f t="shared" si="2"/>
        <v>3745727.9799999995</v>
      </c>
    </row>
    <row r="22" spans="1:8" x14ac:dyDescent="0.25">
      <c r="A22" s="19" t="s">
        <v>59</v>
      </c>
      <c r="B22" s="18">
        <v>121085.52</v>
      </c>
      <c r="C22" s="4">
        <v>7390.01</v>
      </c>
      <c r="D22" s="4">
        <v>5832867.1799999997</v>
      </c>
      <c r="E22" s="4">
        <v>9.23</v>
      </c>
      <c r="F22" s="4">
        <v>231288.3</v>
      </c>
      <c r="G22" s="22">
        <v>73470.5</v>
      </c>
      <c r="H22" s="12">
        <f t="shared" si="2"/>
        <v>6266110.7400000002</v>
      </c>
    </row>
    <row r="23" spans="1:8" x14ac:dyDescent="0.25">
      <c r="A23" s="42" t="s">
        <v>113</v>
      </c>
      <c r="B23" s="21">
        <f>SUM(B17:B22)</f>
        <v>11416278.780000001</v>
      </c>
      <c r="C23" s="10">
        <f t="shared" ref="C23:G23" si="3">SUM(C17:C22)</f>
        <v>1650790.46</v>
      </c>
      <c r="D23" s="10">
        <f t="shared" si="3"/>
        <v>7268942.0199999996</v>
      </c>
      <c r="E23" s="10">
        <f t="shared" si="3"/>
        <v>2015802.95</v>
      </c>
      <c r="F23" s="10">
        <f t="shared" si="3"/>
        <v>1207422.6200000001</v>
      </c>
      <c r="G23" s="24">
        <f t="shared" si="3"/>
        <v>879366.21</v>
      </c>
      <c r="H23" s="13">
        <f t="shared" si="2"/>
        <v>24438603.040000003</v>
      </c>
    </row>
    <row r="24" spans="1:8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39" t="s">
        <v>346</v>
      </c>
      <c r="B25" s="40"/>
      <c r="C25" s="40"/>
      <c r="D25" s="40"/>
      <c r="E25" s="40"/>
      <c r="F25" s="40"/>
      <c r="G25" s="40"/>
      <c r="H25" s="40"/>
    </row>
    <row r="27" spans="1:8" x14ac:dyDescent="0.25">
      <c r="A27" s="3" t="s">
        <v>71</v>
      </c>
    </row>
    <row r="28" spans="1:8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8" x14ac:dyDescent="0.25">
      <c r="A29" s="17" t="s">
        <v>36</v>
      </c>
      <c r="B29" s="26">
        <f t="shared" ref="B29:H35" si="4">B4+B17</f>
        <v>161521.29999999999</v>
      </c>
      <c r="C29" s="29">
        <f t="shared" si="4"/>
        <v>108215.72</v>
      </c>
      <c r="D29" s="29">
        <f t="shared" si="4"/>
        <v>0</v>
      </c>
      <c r="E29" s="29">
        <f t="shared" si="4"/>
        <v>1546270.3900000001</v>
      </c>
      <c r="F29" s="29">
        <f t="shared" si="4"/>
        <v>9661.65</v>
      </c>
      <c r="G29" s="27">
        <f t="shared" si="4"/>
        <v>52900.82</v>
      </c>
      <c r="H29" s="11">
        <f t="shared" si="4"/>
        <v>1878569.8800000001</v>
      </c>
    </row>
    <row r="30" spans="1:8" x14ac:dyDescent="0.25">
      <c r="A30" s="19" t="s">
        <v>30</v>
      </c>
      <c r="B30" s="18">
        <f t="shared" si="4"/>
        <v>870973.64999999991</v>
      </c>
      <c r="C30" s="4">
        <f t="shared" si="4"/>
        <v>321558.58</v>
      </c>
      <c r="D30" s="4">
        <f t="shared" si="4"/>
        <v>0</v>
      </c>
      <c r="E30" s="4">
        <f t="shared" si="4"/>
        <v>542663.89</v>
      </c>
      <c r="F30" s="4">
        <f t="shared" si="4"/>
        <v>57981.88</v>
      </c>
      <c r="G30" s="22">
        <f t="shared" si="4"/>
        <v>69123.599999999991</v>
      </c>
      <c r="H30" s="12">
        <f t="shared" si="4"/>
        <v>1862301.5999999996</v>
      </c>
    </row>
    <row r="31" spans="1:8" x14ac:dyDescent="0.25">
      <c r="A31" s="19" t="s">
        <v>31</v>
      </c>
      <c r="B31" s="18">
        <f t="shared" si="4"/>
        <v>4428078.58</v>
      </c>
      <c r="C31" s="4">
        <f t="shared" si="4"/>
        <v>805748.56</v>
      </c>
      <c r="D31" s="4">
        <f t="shared" si="4"/>
        <v>2077.0100000000002</v>
      </c>
      <c r="E31" s="4">
        <f t="shared" si="4"/>
        <v>77492.62</v>
      </c>
      <c r="F31" s="4">
        <f t="shared" si="4"/>
        <v>422480.94999999995</v>
      </c>
      <c r="G31" s="22">
        <f t="shared" si="4"/>
        <v>246885.71</v>
      </c>
      <c r="H31" s="12">
        <f t="shared" si="4"/>
        <v>5982763.4299999997</v>
      </c>
    </row>
    <row r="32" spans="1:8" x14ac:dyDescent="0.25">
      <c r="A32" s="19" t="s">
        <v>32</v>
      </c>
      <c r="B32" s="18">
        <f t="shared" si="4"/>
        <v>5159886.1100000003</v>
      </c>
      <c r="C32" s="4">
        <f t="shared" si="4"/>
        <v>583114.98</v>
      </c>
      <c r="D32" s="4">
        <f t="shared" si="4"/>
        <v>49655.590000000004</v>
      </c>
      <c r="E32" s="4">
        <f t="shared" si="4"/>
        <v>59.22</v>
      </c>
      <c r="F32" s="4">
        <f t="shared" si="4"/>
        <v>475733.35000000003</v>
      </c>
      <c r="G32" s="22">
        <f t="shared" si="4"/>
        <v>332968.03999999998</v>
      </c>
      <c r="H32" s="12">
        <f t="shared" si="4"/>
        <v>6601417.29</v>
      </c>
    </row>
    <row r="33" spans="1:8" x14ac:dyDescent="0.25">
      <c r="A33" s="19" t="s">
        <v>33</v>
      </c>
      <c r="B33" s="18">
        <f t="shared" si="4"/>
        <v>1803780.63</v>
      </c>
      <c r="C33" s="4">
        <f t="shared" si="4"/>
        <v>212259.59000000003</v>
      </c>
      <c r="D33" s="4">
        <f t="shared" si="4"/>
        <v>1491243.31</v>
      </c>
      <c r="E33" s="4">
        <f t="shared" si="4"/>
        <v>5.45</v>
      </c>
      <c r="F33" s="4">
        <f t="shared" si="4"/>
        <v>403023.73</v>
      </c>
      <c r="G33" s="22">
        <f t="shared" si="4"/>
        <v>280914.33999999997</v>
      </c>
      <c r="H33" s="12">
        <f t="shared" si="4"/>
        <v>4191227.0499999993</v>
      </c>
    </row>
    <row r="34" spans="1:8" x14ac:dyDescent="0.25">
      <c r="A34" s="19" t="s">
        <v>59</v>
      </c>
      <c r="B34" s="18">
        <f t="shared" si="4"/>
        <v>137103.06</v>
      </c>
      <c r="C34" s="4">
        <f t="shared" si="4"/>
        <v>8529.76</v>
      </c>
      <c r="D34" s="4">
        <f t="shared" si="4"/>
        <v>6254803.6099999994</v>
      </c>
      <c r="E34" s="4">
        <f t="shared" si="4"/>
        <v>9.23</v>
      </c>
      <c r="F34" s="4">
        <f t="shared" si="4"/>
        <v>288509.73</v>
      </c>
      <c r="G34" s="22">
        <f t="shared" si="4"/>
        <v>90697.43</v>
      </c>
      <c r="H34" s="12">
        <f t="shared" si="4"/>
        <v>6779652.8200000003</v>
      </c>
    </row>
    <row r="35" spans="1:8" x14ac:dyDescent="0.25">
      <c r="A35" s="42" t="s">
        <v>113</v>
      </c>
      <c r="B35" s="21">
        <f t="shared" si="4"/>
        <v>12561343.330000002</v>
      </c>
      <c r="C35" s="10">
        <f t="shared" si="4"/>
        <v>2039427.19</v>
      </c>
      <c r="D35" s="10">
        <f t="shared" si="4"/>
        <v>7797779.5199999996</v>
      </c>
      <c r="E35" s="10">
        <f t="shared" si="4"/>
        <v>2166500.7999999998</v>
      </c>
      <c r="F35" s="10">
        <f t="shared" si="4"/>
        <v>1657391.29</v>
      </c>
      <c r="G35" s="24">
        <f t="shared" si="4"/>
        <v>1073489.94</v>
      </c>
      <c r="H35" s="13">
        <f t="shared" si="4"/>
        <v>27295932.070000004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24.28515625" style="2" customWidth="1"/>
    <col min="11" max="16384" width="11.42578125" style="2"/>
  </cols>
  <sheetData>
    <row r="1" spans="1:10" x14ac:dyDescent="0.25">
      <c r="A1" s="1" t="s">
        <v>68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36</v>
      </c>
      <c r="B4" s="26">
        <f>Pop6_H!B4+Pop6_F!B4</f>
        <v>30.88</v>
      </c>
      <c r="C4" s="29">
        <f>Pop6_H!C4+Pop6_F!C4</f>
        <v>749.22</v>
      </c>
      <c r="D4" s="29">
        <f>Pop6_H!D4+Pop6_F!D4</f>
        <v>309.64999999999998</v>
      </c>
      <c r="E4" s="29">
        <f>Pop6_H!E4+Pop6_F!E4</f>
        <v>2494.81</v>
      </c>
      <c r="F4" s="29">
        <f>Pop6_H!F4+Pop6_F!F4</f>
        <v>9522.92</v>
      </c>
      <c r="G4" s="29">
        <f>Pop6_H!G4+Pop6_F!G4</f>
        <v>9948.7099999999991</v>
      </c>
      <c r="H4" s="29">
        <f>Pop6_H!H4+Pop6_F!H4</f>
        <v>0</v>
      </c>
      <c r="I4" s="29">
        <f>Pop6_H!I4+Pop6_F!I4</f>
        <v>167668.76999999999</v>
      </c>
      <c r="J4" s="11">
        <f>Pop6_H!J4+Pop6_F!J4</f>
        <v>190724.96</v>
      </c>
    </row>
    <row r="5" spans="1:10" x14ac:dyDescent="0.25">
      <c r="A5" s="19" t="s">
        <v>30</v>
      </c>
      <c r="B5" s="18">
        <f>Pop6_H!B5+Pop6_F!B5</f>
        <v>173.23000000000002</v>
      </c>
      <c r="C5" s="4">
        <f>Pop6_H!C5+Pop6_F!C5</f>
        <v>3938.0699999999997</v>
      </c>
      <c r="D5" s="4">
        <f>Pop6_H!D5+Pop6_F!D5</f>
        <v>10653.82</v>
      </c>
      <c r="E5" s="4">
        <f>Pop6_H!E5+Pop6_F!E5</f>
        <v>24239.79</v>
      </c>
      <c r="F5" s="4">
        <f>Pop6_H!F5+Pop6_F!F5</f>
        <v>57227.899999999994</v>
      </c>
      <c r="G5" s="4">
        <f>Pop6_H!G5+Pop6_F!G5</f>
        <v>43956.18</v>
      </c>
      <c r="H5" s="4">
        <f>Pop6_H!H5+Pop6_F!H5</f>
        <v>0</v>
      </c>
      <c r="I5" s="4">
        <f>Pop6_H!I5+Pop6_F!I5</f>
        <v>160991.89000000001</v>
      </c>
      <c r="J5" s="12">
        <f>Pop6_H!J5+Pop6_F!J5</f>
        <v>301180.88</v>
      </c>
    </row>
    <row r="6" spans="1:10" x14ac:dyDescent="0.25">
      <c r="A6" s="19" t="s">
        <v>31</v>
      </c>
      <c r="B6" s="18">
        <f>Pop6_H!B6+Pop6_F!B6</f>
        <v>1959.97</v>
      </c>
      <c r="C6" s="4">
        <f>Pop6_H!C6+Pop6_F!C6</f>
        <v>67359.53</v>
      </c>
      <c r="D6" s="4">
        <f>Pop6_H!D6+Pop6_F!D6</f>
        <v>182642.97</v>
      </c>
      <c r="E6" s="4">
        <f>Pop6_H!E6+Pop6_F!E6</f>
        <v>211486.64</v>
      </c>
      <c r="F6" s="4">
        <f>Pop6_H!F6+Pop6_F!F6</f>
        <v>356953.93</v>
      </c>
      <c r="G6" s="4">
        <f>Pop6_H!G6+Pop6_F!G6</f>
        <v>343323.07</v>
      </c>
      <c r="H6" s="4">
        <f>Pop6_H!H6+Pop6_F!H6</f>
        <v>744.7</v>
      </c>
      <c r="I6" s="4">
        <f>Pop6_H!I6+Pop6_F!I6</f>
        <v>374406.73</v>
      </c>
      <c r="J6" s="12">
        <f>Pop6_H!J6+Pop6_F!J6</f>
        <v>1538877.54</v>
      </c>
    </row>
    <row r="7" spans="1:10" x14ac:dyDescent="0.25">
      <c r="A7" s="19" t="s">
        <v>32</v>
      </c>
      <c r="B7" s="18">
        <f>Pop6_H!B7+Pop6_F!B7</f>
        <v>5259.01</v>
      </c>
      <c r="C7" s="4">
        <f>Pop6_H!C7+Pop6_F!C7</f>
        <v>118166.28</v>
      </c>
      <c r="D7" s="4">
        <f>Pop6_H!D7+Pop6_F!D7</f>
        <v>169971.01</v>
      </c>
      <c r="E7" s="4">
        <f>Pop6_H!E7+Pop6_F!E7</f>
        <v>219024.91</v>
      </c>
      <c r="F7" s="4">
        <f>Pop6_H!F7+Pop6_F!F7</f>
        <v>402817.56</v>
      </c>
      <c r="G7" s="4">
        <f>Pop6_H!G7+Pop6_F!G7</f>
        <v>417869.89999999997</v>
      </c>
      <c r="H7" s="4">
        <f>Pop6_H!H7+Pop6_F!H7</f>
        <v>8574.5300000000007</v>
      </c>
      <c r="I7" s="4">
        <f>Pop6_H!I7+Pop6_F!I7</f>
        <v>278013.2</v>
      </c>
      <c r="J7" s="12">
        <f>Pop6_H!J7+Pop6_F!J7</f>
        <v>1619696.4</v>
      </c>
    </row>
    <row r="8" spans="1:10" x14ac:dyDescent="0.25">
      <c r="A8" s="19" t="s">
        <v>33</v>
      </c>
      <c r="B8" s="18">
        <f>Pop6_H!B8+Pop6_F!B8</f>
        <v>3034.89</v>
      </c>
      <c r="C8" s="4">
        <f>Pop6_H!C8+Pop6_F!C8</f>
        <v>45977.05</v>
      </c>
      <c r="D8" s="4">
        <f>Pop6_H!D8+Pop6_F!D8</f>
        <v>66399.5</v>
      </c>
      <c r="E8" s="4">
        <f>Pop6_H!E8+Pop6_F!E8</f>
        <v>74005.739999999991</v>
      </c>
      <c r="F8" s="4">
        <f>Pop6_H!F8+Pop6_F!F8</f>
        <v>137989.13999999998</v>
      </c>
      <c r="G8" s="4">
        <f>Pop6_H!G8+Pop6_F!G8</f>
        <v>142160.33000000002</v>
      </c>
      <c r="H8" s="4">
        <f>Pop6_H!H8+Pop6_F!H8</f>
        <v>221124.48000000001</v>
      </c>
      <c r="I8" s="4">
        <f>Pop6_H!I8+Pop6_F!I8</f>
        <v>186381.25</v>
      </c>
      <c r="J8" s="12">
        <f>Pop6_H!J8+Pop6_F!J8</f>
        <v>877072.38</v>
      </c>
    </row>
    <row r="9" spans="1:10" x14ac:dyDescent="0.25">
      <c r="A9" s="31" t="s">
        <v>59</v>
      </c>
      <c r="B9" s="18">
        <f>Pop6_H!B9+Pop6_F!B9</f>
        <v>749.44</v>
      </c>
      <c r="C9" s="4">
        <f>Pop6_H!C9+Pop6_F!C9</f>
        <v>7277.0399999999991</v>
      </c>
      <c r="D9" s="4">
        <f>Pop6_H!D9+Pop6_F!D9</f>
        <v>10322.64</v>
      </c>
      <c r="E9" s="4">
        <f>Pop6_H!E9+Pop6_F!E9</f>
        <v>6894.85</v>
      </c>
      <c r="F9" s="4">
        <f>Pop6_H!F9+Pop6_F!F9</f>
        <v>10014.780000000001</v>
      </c>
      <c r="G9" s="4">
        <f>Pop6_H!G9+Pop6_F!G9</f>
        <v>10159.030000000001</v>
      </c>
      <c r="H9" s="4">
        <f>Pop6_H!H9+Pop6_F!H9</f>
        <v>908382</v>
      </c>
      <c r="I9" s="4">
        <f>Pop6_H!I9+Pop6_F!I9</f>
        <v>86394.340000000011</v>
      </c>
      <c r="J9" s="12">
        <f>Pop6_H!J9+Pop6_F!J9</f>
        <v>1040194.12</v>
      </c>
    </row>
    <row r="10" spans="1:10" x14ac:dyDescent="0.25">
      <c r="A10" s="43" t="s">
        <v>113</v>
      </c>
      <c r="B10" s="21">
        <f>Pop6_H!B10+Pop6_F!B10</f>
        <v>11207.42</v>
      </c>
      <c r="C10" s="10">
        <f>Pop6_H!C10+Pop6_F!C10</f>
        <v>243467.19</v>
      </c>
      <c r="D10" s="10">
        <f>Pop6_H!D10+Pop6_F!D10</f>
        <v>440299.58999999997</v>
      </c>
      <c r="E10" s="10">
        <f>Pop6_H!E10+Pop6_F!E10</f>
        <v>538146.74</v>
      </c>
      <c r="F10" s="10">
        <f>Pop6_H!F10+Pop6_F!F10</f>
        <v>974526.22999999986</v>
      </c>
      <c r="G10" s="10">
        <f>Pop6_H!G10+Pop6_F!G10</f>
        <v>967417.22</v>
      </c>
      <c r="H10" s="10">
        <f>Pop6_H!H10+Pop6_F!H10</f>
        <v>1138825.71</v>
      </c>
      <c r="I10" s="10">
        <f>Pop6_H!I10+Pop6_F!I10</f>
        <v>1253856.18</v>
      </c>
      <c r="J10" s="13">
        <f>Pop6_H!J10+Pop6_F!J10</f>
        <v>5567746.2799999993</v>
      </c>
    </row>
    <row r="11" spans="1:10" x14ac:dyDescent="0.25">
      <c r="A11" s="48" t="s">
        <v>297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39" t="s">
        <v>347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0" x14ac:dyDescent="0.25">
      <c r="A15" s="3" t="s">
        <v>70</v>
      </c>
    </row>
    <row r="16" spans="1:10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</row>
    <row r="17" spans="1:10" x14ac:dyDescent="0.25">
      <c r="A17" s="17" t="s">
        <v>36</v>
      </c>
      <c r="B17" s="26">
        <f>Pop6_H!B17+Pop6_F!B17</f>
        <v>1411.7</v>
      </c>
      <c r="C17" s="29">
        <f>Pop6_H!C17+Pop6_F!C17</f>
        <v>9606.25</v>
      </c>
      <c r="D17" s="29">
        <f>Pop6_H!D17+Pop6_F!D17</f>
        <v>3236.8900000000003</v>
      </c>
      <c r="E17" s="29">
        <f>Pop6_H!E17+Pop6_F!E17</f>
        <v>51174.45</v>
      </c>
      <c r="F17" s="29">
        <f>Pop6_H!F17+Pop6_F!F17</f>
        <v>209744.18000000002</v>
      </c>
      <c r="G17" s="29">
        <f>Pop6_H!G17+Pop6_F!G17</f>
        <v>272245.78000000003</v>
      </c>
      <c r="H17" s="29">
        <f>Pop6_H!H17+Pop6_F!H17</f>
        <v>0</v>
      </c>
      <c r="I17" s="29">
        <f>Pop6_H!I17+Pop6_F!I17</f>
        <v>3121996.21</v>
      </c>
      <c r="J17" s="11">
        <f>Pop6_H!J17+Pop6_F!J17</f>
        <v>3669415.46</v>
      </c>
    </row>
    <row r="18" spans="1:10" x14ac:dyDescent="0.25">
      <c r="A18" s="19" t="s">
        <v>30</v>
      </c>
      <c r="B18" s="18">
        <f>Pop6_H!B18+Pop6_F!B18</f>
        <v>8007.16</v>
      </c>
      <c r="C18" s="4">
        <f>Pop6_H!C18+Pop6_F!C18</f>
        <v>41102.840000000004</v>
      </c>
      <c r="D18" s="4">
        <f>Pop6_H!D18+Pop6_F!D18</f>
        <v>139701.24</v>
      </c>
      <c r="E18" s="4">
        <f>Pop6_H!E18+Pop6_F!E18</f>
        <v>527652.13</v>
      </c>
      <c r="F18" s="4">
        <f>Pop6_H!F18+Pop6_F!F18</f>
        <v>872724.69</v>
      </c>
      <c r="G18" s="4">
        <f>Pop6_H!G18+Pop6_F!G18</f>
        <v>672173.99</v>
      </c>
      <c r="H18" s="4">
        <f>Pop6_H!H18+Pop6_F!H18</f>
        <v>0</v>
      </c>
      <c r="I18" s="4">
        <f>Pop6_H!I18+Pop6_F!I18</f>
        <v>1199507.56</v>
      </c>
      <c r="J18" s="12">
        <f>Pop6_H!J18+Pop6_F!J18</f>
        <v>3460869.6100000003</v>
      </c>
    </row>
    <row r="19" spans="1:10" x14ac:dyDescent="0.25">
      <c r="A19" s="19" t="s">
        <v>31</v>
      </c>
      <c r="B19" s="18">
        <f>Pop6_H!B19+Pop6_F!B19</f>
        <v>86479.17</v>
      </c>
      <c r="C19" s="4">
        <f>Pop6_H!C19+Pop6_F!C19</f>
        <v>428983.51</v>
      </c>
      <c r="D19" s="4">
        <f>Pop6_H!D19+Pop6_F!D19</f>
        <v>1621196.99</v>
      </c>
      <c r="E19" s="4">
        <f>Pop6_H!E19+Pop6_F!E19</f>
        <v>2739811.55</v>
      </c>
      <c r="F19" s="4">
        <f>Pop6_H!F19+Pop6_F!F19</f>
        <v>2641603.13</v>
      </c>
      <c r="G19" s="4">
        <f>Pop6_H!G19+Pop6_F!G19</f>
        <v>1955084.4100000001</v>
      </c>
      <c r="H19" s="4">
        <f>Pop6_H!H19+Pop6_F!H19</f>
        <v>3035.21</v>
      </c>
      <c r="I19" s="4">
        <f>Pop6_H!I19+Pop6_F!I19</f>
        <v>801935.19000000006</v>
      </c>
      <c r="J19" s="12">
        <f>Pop6_H!J19+Pop6_F!J19</f>
        <v>10278129.16</v>
      </c>
    </row>
    <row r="20" spans="1:10" x14ac:dyDescent="0.25">
      <c r="A20" s="19" t="s">
        <v>32</v>
      </c>
      <c r="B20" s="18">
        <f>Pop6_H!B20+Pop6_F!B20</f>
        <v>203405.12000000002</v>
      </c>
      <c r="C20" s="4">
        <f>Pop6_H!C20+Pop6_F!C20</f>
        <v>754485.14</v>
      </c>
      <c r="D20" s="4">
        <f>Pop6_H!D20+Pop6_F!D20</f>
        <v>1824048.2</v>
      </c>
      <c r="E20" s="4">
        <f>Pop6_H!E20+Pop6_F!E20</f>
        <v>2643224.2999999998</v>
      </c>
      <c r="F20" s="4">
        <f>Pop6_H!F20+Pop6_F!F20</f>
        <v>2855764.4099999997</v>
      </c>
      <c r="G20" s="4">
        <f>Pop6_H!G20+Pop6_F!G20</f>
        <v>2128768.14</v>
      </c>
      <c r="H20" s="4">
        <f>Pop6_H!H20+Pop6_F!H20</f>
        <v>78652.579999999987</v>
      </c>
      <c r="I20" s="4">
        <f>Pop6_H!I20+Pop6_F!I20</f>
        <v>925199.78</v>
      </c>
      <c r="J20" s="12">
        <f>Pop6_H!J20+Pop6_F!J20</f>
        <v>11413547.67</v>
      </c>
    </row>
    <row r="21" spans="1:10" x14ac:dyDescent="0.25">
      <c r="A21" s="19" t="s">
        <v>33</v>
      </c>
      <c r="B21" s="18">
        <f>Pop6_H!B21+Pop6_F!B21</f>
        <v>111210.87999999999</v>
      </c>
      <c r="C21" s="4">
        <f>Pop6_H!C21+Pop6_F!C21</f>
        <v>300998.56</v>
      </c>
      <c r="D21" s="4">
        <f>Pop6_H!D21+Pop6_F!D21</f>
        <v>712574.15999999992</v>
      </c>
      <c r="E21" s="4">
        <f>Pop6_H!E21+Pop6_F!E21</f>
        <v>865268.29</v>
      </c>
      <c r="F21" s="4">
        <f>Pop6_H!F21+Pop6_F!F21</f>
        <v>989101.08000000007</v>
      </c>
      <c r="G21" s="4">
        <f>Pop6_H!G21+Pop6_F!G21</f>
        <v>643521.79</v>
      </c>
      <c r="H21" s="4">
        <f>Pop6_H!H21+Pop6_F!H21</f>
        <v>2830174.08</v>
      </c>
      <c r="I21" s="4">
        <f>Pop6_H!I21+Pop6_F!I21</f>
        <v>767280.1</v>
      </c>
      <c r="J21" s="12">
        <f>Pop6_H!J21+Pop6_F!J21</f>
        <v>7220128.9399999995</v>
      </c>
    </row>
    <row r="22" spans="1:10" x14ac:dyDescent="0.25">
      <c r="A22" s="31" t="s">
        <v>59</v>
      </c>
      <c r="B22" s="18">
        <f>Pop6_H!B22+Pop6_F!B22</f>
        <v>17726.23</v>
      </c>
      <c r="C22" s="4">
        <f>Pop6_H!C22+Pop6_F!C22</f>
        <v>50939.740000000005</v>
      </c>
      <c r="D22" s="4">
        <f>Pop6_H!D22+Pop6_F!D22</f>
        <v>70425.509999999995</v>
      </c>
      <c r="E22" s="4">
        <f>Pop6_H!E22+Pop6_F!E22</f>
        <v>47922.65</v>
      </c>
      <c r="F22" s="4">
        <f>Pop6_H!F22+Pop6_F!F22</f>
        <v>58053.91</v>
      </c>
      <c r="G22" s="4">
        <f>Pop6_H!G22+Pop6_F!G22</f>
        <v>35859.33</v>
      </c>
      <c r="H22" s="4">
        <f>Pop6_H!H22+Pop6_F!H22</f>
        <v>10080564.42</v>
      </c>
      <c r="I22" s="4">
        <f>Pop6_H!I22+Pop6_F!I22</f>
        <v>349212.81999999995</v>
      </c>
      <c r="J22" s="12">
        <f>Pop6_H!J22+Pop6_F!J22</f>
        <v>10710704.609999999</v>
      </c>
    </row>
    <row r="23" spans="1:10" x14ac:dyDescent="0.25">
      <c r="A23" s="43" t="s">
        <v>113</v>
      </c>
      <c r="B23" s="21">
        <f>Pop6_H!B23+Pop6_F!B23</f>
        <v>428240.25999999995</v>
      </c>
      <c r="C23" s="10">
        <f>Pop6_H!C23+Pop6_F!C23</f>
        <v>1586116.04</v>
      </c>
      <c r="D23" s="10">
        <f>Pop6_H!D23+Pop6_F!D23</f>
        <v>4371182.99</v>
      </c>
      <c r="E23" s="10">
        <f>Pop6_H!E23+Pop6_F!E23</f>
        <v>6875053.370000001</v>
      </c>
      <c r="F23" s="10">
        <f>Pop6_H!F23+Pop6_F!F23</f>
        <v>7626991.3999999994</v>
      </c>
      <c r="G23" s="10">
        <f>Pop6_H!G23+Pop6_F!G23</f>
        <v>5707653.4400000004</v>
      </c>
      <c r="H23" s="10">
        <f>Pop6_H!H23+Pop6_F!H23</f>
        <v>12992426.289999999</v>
      </c>
      <c r="I23" s="10">
        <f>Pop6_H!I23+Pop6_F!I23</f>
        <v>7165131.6599999992</v>
      </c>
      <c r="J23" s="13">
        <f>Pop6_H!J23+Pop6_F!J23</f>
        <v>46752795.450000003</v>
      </c>
    </row>
    <row r="24" spans="1:10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39" t="s">
        <v>347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0" x14ac:dyDescent="0.25">
      <c r="A27" s="3" t="s">
        <v>71</v>
      </c>
    </row>
    <row r="28" spans="1:10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0" x14ac:dyDescent="0.25">
      <c r="A29" s="17" t="s">
        <v>36</v>
      </c>
      <c r="B29" s="26">
        <f t="shared" ref="B29:D35" si="0">B4+B17</f>
        <v>1442.5800000000002</v>
      </c>
      <c r="C29" s="29">
        <f t="shared" si="0"/>
        <v>10355.469999999999</v>
      </c>
      <c r="D29" s="29">
        <f t="shared" si="0"/>
        <v>3546.5400000000004</v>
      </c>
      <c r="E29" s="29">
        <f t="shared" ref="E29:F29" si="1">E4+E17</f>
        <v>53669.259999999995</v>
      </c>
      <c r="F29" s="29">
        <f t="shared" si="1"/>
        <v>219267.10000000003</v>
      </c>
      <c r="G29" s="29">
        <f t="shared" ref="G29:J35" si="2">G4+G17</f>
        <v>282194.49000000005</v>
      </c>
      <c r="H29" s="29">
        <f t="shared" si="2"/>
        <v>0</v>
      </c>
      <c r="I29" s="29">
        <f t="shared" si="2"/>
        <v>3289664.98</v>
      </c>
      <c r="J29" s="11">
        <f t="shared" si="2"/>
        <v>3860140.42</v>
      </c>
    </row>
    <row r="30" spans="1:10" x14ac:dyDescent="0.25">
      <c r="A30" s="19" t="s">
        <v>30</v>
      </c>
      <c r="B30" s="18">
        <f t="shared" si="0"/>
        <v>8180.3899999999994</v>
      </c>
      <c r="C30" s="4">
        <f t="shared" si="0"/>
        <v>45040.91</v>
      </c>
      <c r="D30" s="4">
        <f t="shared" si="0"/>
        <v>150355.06</v>
      </c>
      <c r="E30" s="4">
        <f t="shared" ref="E30:F30" si="3">E5+E18</f>
        <v>551891.92000000004</v>
      </c>
      <c r="F30" s="4">
        <f t="shared" si="3"/>
        <v>929952.59</v>
      </c>
      <c r="G30" s="4">
        <f t="shared" si="2"/>
        <v>716130.17</v>
      </c>
      <c r="H30" s="4">
        <f t="shared" si="2"/>
        <v>0</v>
      </c>
      <c r="I30" s="4">
        <f t="shared" si="2"/>
        <v>1360499.4500000002</v>
      </c>
      <c r="J30" s="12">
        <f t="shared" si="2"/>
        <v>3762050.49</v>
      </c>
    </row>
    <row r="31" spans="1:10" x14ac:dyDescent="0.25">
      <c r="A31" s="19" t="s">
        <v>31</v>
      </c>
      <c r="B31" s="18">
        <f t="shared" si="0"/>
        <v>88439.14</v>
      </c>
      <c r="C31" s="4">
        <f t="shared" si="0"/>
        <v>496343.04000000004</v>
      </c>
      <c r="D31" s="4">
        <f t="shared" si="0"/>
        <v>1803839.96</v>
      </c>
      <c r="E31" s="4">
        <f t="shared" ref="E31:F31" si="4">E6+E19</f>
        <v>2951298.19</v>
      </c>
      <c r="F31" s="4">
        <f t="shared" si="4"/>
        <v>2998557.06</v>
      </c>
      <c r="G31" s="4">
        <f t="shared" si="2"/>
        <v>2298407.48</v>
      </c>
      <c r="H31" s="4">
        <f t="shared" si="2"/>
        <v>3779.91</v>
      </c>
      <c r="I31" s="4">
        <f t="shared" si="2"/>
        <v>1176341.92</v>
      </c>
      <c r="J31" s="12">
        <f t="shared" si="2"/>
        <v>11817006.699999999</v>
      </c>
    </row>
    <row r="32" spans="1:10" x14ac:dyDescent="0.25">
      <c r="A32" s="19" t="s">
        <v>32</v>
      </c>
      <c r="B32" s="18">
        <f t="shared" si="0"/>
        <v>208664.13000000003</v>
      </c>
      <c r="C32" s="4">
        <f t="shared" si="0"/>
        <v>872651.42</v>
      </c>
      <c r="D32" s="4">
        <f t="shared" si="0"/>
        <v>1994019.21</v>
      </c>
      <c r="E32" s="4">
        <f t="shared" ref="E32:F32" si="5">E7+E20</f>
        <v>2862249.21</v>
      </c>
      <c r="F32" s="4">
        <f t="shared" si="5"/>
        <v>3258581.9699999997</v>
      </c>
      <c r="G32" s="4">
        <f t="shared" si="2"/>
        <v>2546638.04</v>
      </c>
      <c r="H32" s="4">
        <f t="shared" si="2"/>
        <v>87227.109999999986</v>
      </c>
      <c r="I32" s="4">
        <f t="shared" si="2"/>
        <v>1203212.98</v>
      </c>
      <c r="J32" s="12">
        <f t="shared" si="2"/>
        <v>13033244.07</v>
      </c>
    </row>
    <row r="33" spans="1:10" x14ac:dyDescent="0.25">
      <c r="A33" s="19" t="s">
        <v>33</v>
      </c>
      <c r="B33" s="18">
        <f t="shared" si="0"/>
        <v>114245.76999999999</v>
      </c>
      <c r="C33" s="4">
        <f t="shared" si="0"/>
        <v>346975.61</v>
      </c>
      <c r="D33" s="4">
        <f t="shared" si="0"/>
        <v>778973.65999999992</v>
      </c>
      <c r="E33" s="4">
        <f t="shared" ref="E33:F33" si="6">E8+E21</f>
        <v>939274.03</v>
      </c>
      <c r="F33" s="4">
        <f t="shared" si="6"/>
        <v>1127090.22</v>
      </c>
      <c r="G33" s="4">
        <f t="shared" si="2"/>
        <v>785682.12000000011</v>
      </c>
      <c r="H33" s="4">
        <f t="shared" si="2"/>
        <v>3051298.56</v>
      </c>
      <c r="I33" s="4">
        <f t="shared" si="2"/>
        <v>953661.35</v>
      </c>
      <c r="J33" s="12">
        <f t="shared" si="2"/>
        <v>8097201.3199999994</v>
      </c>
    </row>
    <row r="34" spans="1:10" x14ac:dyDescent="0.25">
      <c r="A34" s="31" t="s">
        <v>59</v>
      </c>
      <c r="B34" s="18">
        <f t="shared" si="0"/>
        <v>18475.669999999998</v>
      </c>
      <c r="C34" s="4">
        <f t="shared" si="0"/>
        <v>58216.780000000006</v>
      </c>
      <c r="D34" s="4">
        <f t="shared" si="0"/>
        <v>80748.149999999994</v>
      </c>
      <c r="E34" s="4">
        <f t="shared" ref="E34:F34" si="7">E9+E22</f>
        <v>54817.5</v>
      </c>
      <c r="F34" s="4">
        <f t="shared" si="7"/>
        <v>68068.69</v>
      </c>
      <c r="G34" s="4">
        <f t="shared" si="2"/>
        <v>46018.36</v>
      </c>
      <c r="H34" s="4">
        <f t="shared" si="2"/>
        <v>10988946.42</v>
      </c>
      <c r="I34" s="4">
        <f t="shared" si="2"/>
        <v>435607.16</v>
      </c>
      <c r="J34" s="12">
        <f t="shared" si="2"/>
        <v>11750898.729999999</v>
      </c>
    </row>
    <row r="35" spans="1:10" x14ac:dyDescent="0.25">
      <c r="A35" s="43" t="s">
        <v>113</v>
      </c>
      <c r="B35" s="21">
        <f t="shared" si="0"/>
        <v>439447.67999999993</v>
      </c>
      <c r="C35" s="10">
        <f t="shared" si="0"/>
        <v>1829583.23</v>
      </c>
      <c r="D35" s="10">
        <f t="shared" si="0"/>
        <v>4811482.58</v>
      </c>
      <c r="E35" s="10">
        <f t="shared" ref="E35:F35" si="8">E10+E23</f>
        <v>7413200.1100000013</v>
      </c>
      <c r="F35" s="10">
        <f t="shared" si="8"/>
        <v>8601517.629999999</v>
      </c>
      <c r="G35" s="10">
        <f t="shared" si="2"/>
        <v>6675070.6600000001</v>
      </c>
      <c r="H35" s="10">
        <f t="shared" si="2"/>
        <v>14131252</v>
      </c>
      <c r="I35" s="10">
        <f t="shared" si="2"/>
        <v>8418987.8399999999</v>
      </c>
      <c r="J35" s="13">
        <f t="shared" si="2"/>
        <v>52320541.730000004</v>
      </c>
    </row>
    <row r="36" spans="1:10" x14ac:dyDescent="0.25">
      <c r="A36" s="48" t="s">
        <v>129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x14ac:dyDescent="0.25">
      <c r="A37" s="39" t="s">
        <v>347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24.28515625" style="2" customWidth="1"/>
    <col min="11" max="16384" width="11.42578125" style="2"/>
  </cols>
  <sheetData>
    <row r="1" spans="1:10" x14ac:dyDescent="0.25">
      <c r="A1" s="1" t="s">
        <v>81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36</v>
      </c>
      <c r="B4" s="26">
        <v>25.15</v>
      </c>
      <c r="C4" s="29">
        <v>458.73</v>
      </c>
      <c r="D4" s="29">
        <v>168.5</v>
      </c>
      <c r="E4" s="29">
        <v>1433.8</v>
      </c>
      <c r="F4" s="29">
        <v>3281.16</v>
      </c>
      <c r="G4" s="29">
        <v>8808.73</v>
      </c>
      <c r="H4" s="29"/>
      <c r="I4" s="29">
        <v>84067.68</v>
      </c>
      <c r="J4" s="11">
        <f>SUM(B4:I4)</f>
        <v>98243.75</v>
      </c>
    </row>
    <row r="5" spans="1:10" x14ac:dyDescent="0.25">
      <c r="A5" s="19" t="s">
        <v>30</v>
      </c>
      <c r="B5" s="18">
        <v>128.56</v>
      </c>
      <c r="C5" s="4">
        <v>2726.18</v>
      </c>
      <c r="D5" s="4">
        <v>5415.59</v>
      </c>
      <c r="E5" s="4">
        <v>11278.1</v>
      </c>
      <c r="F5" s="4">
        <v>17534.73</v>
      </c>
      <c r="G5" s="4">
        <v>36198.959999999999</v>
      </c>
      <c r="H5" s="4"/>
      <c r="I5" s="4">
        <v>65665.759999999995</v>
      </c>
      <c r="J5" s="12">
        <f t="shared" ref="J5:J10" si="0">SUM(B5:I5)</f>
        <v>138947.88</v>
      </c>
    </row>
    <row r="6" spans="1:10" x14ac:dyDescent="0.25">
      <c r="A6" s="19" t="s">
        <v>31</v>
      </c>
      <c r="B6" s="18">
        <v>1293.18</v>
      </c>
      <c r="C6" s="4">
        <v>50482.62</v>
      </c>
      <c r="D6" s="4">
        <v>99350.36</v>
      </c>
      <c r="E6" s="4">
        <v>95752.06</v>
      </c>
      <c r="F6" s="4">
        <v>95690.52</v>
      </c>
      <c r="G6" s="4">
        <v>279310.69</v>
      </c>
      <c r="H6" s="4">
        <v>437.86</v>
      </c>
      <c r="I6" s="4">
        <v>95987.12</v>
      </c>
      <c r="J6" s="12">
        <f t="shared" si="0"/>
        <v>718304.40999999992</v>
      </c>
    </row>
    <row r="7" spans="1:10" x14ac:dyDescent="0.25">
      <c r="A7" s="19" t="s">
        <v>32</v>
      </c>
      <c r="B7" s="18">
        <v>3276.74</v>
      </c>
      <c r="C7" s="4">
        <v>90094.27</v>
      </c>
      <c r="D7" s="4">
        <v>102444.26</v>
      </c>
      <c r="E7" s="4">
        <v>112678.82</v>
      </c>
      <c r="F7" s="4">
        <v>90337.69</v>
      </c>
      <c r="G7" s="4">
        <v>322325.96999999997</v>
      </c>
      <c r="H7" s="4">
        <v>3971.27</v>
      </c>
      <c r="I7" s="4">
        <v>72932.789999999994</v>
      </c>
      <c r="J7" s="12">
        <f t="shared" si="0"/>
        <v>798061.81</v>
      </c>
    </row>
    <row r="8" spans="1:10" x14ac:dyDescent="0.25">
      <c r="A8" s="19" t="s">
        <v>33</v>
      </c>
      <c r="B8" s="18">
        <v>1923.08</v>
      </c>
      <c r="C8" s="4">
        <v>36168.120000000003</v>
      </c>
      <c r="D8" s="4">
        <v>45164.91</v>
      </c>
      <c r="E8" s="4">
        <v>41716.81</v>
      </c>
      <c r="F8" s="4">
        <v>30373.71</v>
      </c>
      <c r="G8" s="4">
        <v>107135.49</v>
      </c>
      <c r="H8" s="4">
        <v>118318.57</v>
      </c>
      <c r="I8" s="4">
        <v>49414.41</v>
      </c>
      <c r="J8" s="12">
        <f t="shared" si="0"/>
        <v>430215.1</v>
      </c>
    </row>
    <row r="9" spans="1:10" x14ac:dyDescent="0.25">
      <c r="A9" s="31" t="s">
        <v>59</v>
      </c>
      <c r="B9" s="18">
        <v>474.27000000000004</v>
      </c>
      <c r="C9" s="4">
        <v>5590.94</v>
      </c>
      <c r="D9" s="4">
        <v>7819.3</v>
      </c>
      <c r="E9" s="4">
        <v>4176.47</v>
      </c>
      <c r="F9" s="4">
        <v>2496.4199999999996</v>
      </c>
      <c r="G9" s="4">
        <v>8093.5400000000009</v>
      </c>
      <c r="H9" s="4">
        <v>486611.8</v>
      </c>
      <c r="I9" s="4">
        <v>11924.490000000002</v>
      </c>
      <c r="J9" s="12">
        <f t="shared" si="0"/>
        <v>527187.23</v>
      </c>
    </row>
    <row r="10" spans="1:10" x14ac:dyDescent="0.25">
      <c r="A10" s="43" t="s">
        <v>113</v>
      </c>
      <c r="B10" s="21">
        <f>SUM(B4:B9)</f>
        <v>7120.9800000000005</v>
      </c>
      <c r="C10" s="10">
        <f t="shared" ref="C10:I10" si="1">SUM(C4:C9)</f>
        <v>185520.86</v>
      </c>
      <c r="D10" s="10">
        <f t="shared" si="1"/>
        <v>260362.91999999998</v>
      </c>
      <c r="E10" s="10">
        <f t="shared" si="1"/>
        <v>267036.05999999994</v>
      </c>
      <c r="F10" s="10">
        <f t="shared" si="1"/>
        <v>239714.23</v>
      </c>
      <c r="G10" s="10">
        <f t="shared" si="1"/>
        <v>761873.38</v>
      </c>
      <c r="H10" s="10">
        <f t="shared" si="1"/>
        <v>609339.5</v>
      </c>
      <c r="I10" s="10">
        <f t="shared" si="1"/>
        <v>379992.25</v>
      </c>
      <c r="J10" s="13">
        <f t="shared" si="0"/>
        <v>2710960.1799999997</v>
      </c>
    </row>
    <row r="11" spans="1:10" x14ac:dyDescent="0.25">
      <c r="A11" s="48" t="s">
        <v>297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39" t="s">
        <v>347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0" x14ac:dyDescent="0.25">
      <c r="A15" s="3" t="s">
        <v>70</v>
      </c>
    </row>
    <row r="16" spans="1:10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</row>
    <row r="17" spans="1:10" x14ac:dyDescent="0.25">
      <c r="A17" s="17" t="s">
        <v>36</v>
      </c>
      <c r="B17" s="26">
        <v>1142.74</v>
      </c>
      <c r="C17" s="29">
        <v>5895.58</v>
      </c>
      <c r="D17" s="29">
        <v>1962.46</v>
      </c>
      <c r="E17" s="29">
        <v>28339.21</v>
      </c>
      <c r="F17" s="29">
        <v>62434.29</v>
      </c>
      <c r="G17" s="29">
        <v>241828.23</v>
      </c>
      <c r="H17" s="29"/>
      <c r="I17" s="29">
        <v>1540212.47</v>
      </c>
      <c r="J17" s="11">
        <f>SUM(B17:I17)</f>
        <v>1881814.98</v>
      </c>
    </row>
    <row r="18" spans="1:10" x14ac:dyDescent="0.25">
      <c r="A18" s="19" t="s">
        <v>30</v>
      </c>
      <c r="B18" s="18">
        <v>6902.46</v>
      </c>
      <c r="C18" s="4">
        <v>26450.22</v>
      </c>
      <c r="D18" s="4">
        <v>79647.53</v>
      </c>
      <c r="E18" s="4">
        <v>253312.99</v>
      </c>
      <c r="F18" s="4">
        <v>265545.18</v>
      </c>
      <c r="G18" s="4">
        <v>570340.49</v>
      </c>
      <c r="H18" s="4"/>
      <c r="I18" s="4">
        <v>557707.5</v>
      </c>
      <c r="J18" s="12">
        <f t="shared" ref="J18:J23" si="2">SUM(B18:I18)</f>
        <v>1759906.3699999999</v>
      </c>
    </row>
    <row r="19" spans="1:10" x14ac:dyDescent="0.25">
      <c r="A19" s="19" t="s">
        <v>31</v>
      </c>
      <c r="B19" s="18">
        <v>70442.7</v>
      </c>
      <c r="C19" s="4">
        <v>299019.84000000003</v>
      </c>
      <c r="D19" s="4">
        <v>904484.01</v>
      </c>
      <c r="E19" s="4">
        <v>1225427.58</v>
      </c>
      <c r="F19" s="4">
        <v>721253.19</v>
      </c>
      <c r="G19" s="4">
        <v>1633962.57</v>
      </c>
      <c r="H19" s="4">
        <v>1323.73</v>
      </c>
      <c r="I19" s="4">
        <v>261354.16</v>
      </c>
      <c r="J19" s="12">
        <f t="shared" si="2"/>
        <v>5117267.78</v>
      </c>
    </row>
    <row r="20" spans="1:10" x14ac:dyDescent="0.25">
      <c r="A20" s="19" t="s">
        <v>32</v>
      </c>
      <c r="B20" s="18">
        <v>151657.39000000001</v>
      </c>
      <c r="C20" s="4">
        <v>537476.36</v>
      </c>
      <c r="D20" s="4">
        <v>1099061.93</v>
      </c>
      <c r="E20" s="4">
        <v>1245155.75</v>
      </c>
      <c r="F20" s="4">
        <v>595477.9</v>
      </c>
      <c r="G20" s="4">
        <v>1675821.26</v>
      </c>
      <c r="H20" s="4">
        <v>33558.589999999997</v>
      </c>
      <c r="I20" s="4">
        <v>295798.01</v>
      </c>
      <c r="J20" s="12">
        <f t="shared" si="2"/>
        <v>5634007.1899999995</v>
      </c>
    </row>
    <row r="21" spans="1:10" x14ac:dyDescent="0.25">
      <c r="A21" s="19" t="s">
        <v>33</v>
      </c>
      <c r="B21" s="18">
        <v>76378.929999999993</v>
      </c>
      <c r="C21" s="4">
        <v>216787.08</v>
      </c>
      <c r="D21" s="4">
        <v>452942.29</v>
      </c>
      <c r="E21" s="4">
        <v>409329.88</v>
      </c>
      <c r="F21" s="4">
        <v>176387.91</v>
      </c>
      <c r="G21" s="4">
        <v>485502.82</v>
      </c>
      <c r="H21" s="4">
        <v>1439204.38</v>
      </c>
      <c r="I21" s="4">
        <v>215415.11</v>
      </c>
      <c r="J21" s="12">
        <f t="shared" si="2"/>
        <v>3471948.4</v>
      </c>
    </row>
    <row r="22" spans="1:10" x14ac:dyDescent="0.25">
      <c r="A22" s="31" t="s">
        <v>59</v>
      </c>
      <c r="B22" s="18">
        <v>9954.0499999999993</v>
      </c>
      <c r="C22" s="4">
        <v>31924.86</v>
      </c>
      <c r="D22" s="4">
        <v>51403.86</v>
      </c>
      <c r="E22" s="4">
        <v>24474.670000000002</v>
      </c>
      <c r="F22" s="4">
        <v>10506.939999999999</v>
      </c>
      <c r="G22" s="4">
        <v>24739.69</v>
      </c>
      <c r="H22" s="4">
        <v>4244323.88</v>
      </c>
      <c r="I22" s="4">
        <v>44224.35</v>
      </c>
      <c r="J22" s="12">
        <f t="shared" si="2"/>
        <v>4441552.3</v>
      </c>
    </row>
    <row r="23" spans="1:10" x14ac:dyDescent="0.25">
      <c r="A23" s="43" t="s">
        <v>113</v>
      </c>
      <c r="B23" s="21">
        <f>SUM(B17:B22)</f>
        <v>316478.26999999996</v>
      </c>
      <c r="C23" s="10">
        <f t="shared" ref="C23" si="3">SUM(C17:C22)</f>
        <v>1117553.9400000002</v>
      </c>
      <c r="D23" s="10">
        <f t="shared" ref="D23" si="4">SUM(D17:D22)</f>
        <v>2589502.0799999996</v>
      </c>
      <c r="E23" s="10">
        <f t="shared" ref="E23" si="5">SUM(E17:E22)</f>
        <v>3186040.08</v>
      </c>
      <c r="F23" s="10">
        <f t="shared" ref="F23" si="6">SUM(F17:F22)</f>
        <v>1831605.41</v>
      </c>
      <c r="G23" s="10">
        <f t="shared" ref="G23" si="7">SUM(G17:G22)</f>
        <v>4632195.0600000005</v>
      </c>
      <c r="H23" s="10">
        <f t="shared" ref="H23" si="8">SUM(H17:H22)</f>
        <v>5718410.5800000001</v>
      </c>
      <c r="I23" s="10">
        <f t="shared" ref="I23" si="9">SUM(I17:I22)</f>
        <v>2914711.5999999996</v>
      </c>
      <c r="J23" s="13">
        <f t="shared" si="2"/>
        <v>22306497.020000003</v>
      </c>
    </row>
    <row r="24" spans="1:10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39" t="s">
        <v>347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0" x14ac:dyDescent="0.25">
      <c r="A27" s="3" t="s">
        <v>71</v>
      </c>
    </row>
    <row r="28" spans="1:10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0" x14ac:dyDescent="0.25">
      <c r="A29" s="17" t="s">
        <v>36</v>
      </c>
      <c r="B29" s="26">
        <f t="shared" ref="B29:J29" si="10">B4+B17</f>
        <v>1167.8900000000001</v>
      </c>
      <c r="C29" s="29">
        <f t="shared" si="10"/>
        <v>6354.3099999999995</v>
      </c>
      <c r="D29" s="29">
        <f t="shared" si="10"/>
        <v>2130.96</v>
      </c>
      <c r="E29" s="29">
        <f t="shared" si="10"/>
        <v>29773.01</v>
      </c>
      <c r="F29" s="29">
        <f t="shared" si="10"/>
        <v>65715.45</v>
      </c>
      <c r="G29" s="29">
        <f t="shared" si="10"/>
        <v>250636.96000000002</v>
      </c>
      <c r="H29" s="29">
        <f t="shared" si="10"/>
        <v>0</v>
      </c>
      <c r="I29" s="29">
        <f t="shared" si="10"/>
        <v>1624280.15</v>
      </c>
      <c r="J29" s="11">
        <f t="shared" si="10"/>
        <v>1980058.73</v>
      </c>
    </row>
    <row r="30" spans="1:10" x14ac:dyDescent="0.25">
      <c r="A30" s="19" t="s">
        <v>30</v>
      </c>
      <c r="B30" s="18">
        <f t="shared" ref="B30:J30" si="11">B5+B18</f>
        <v>7031.02</v>
      </c>
      <c r="C30" s="4">
        <f t="shared" si="11"/>
        <v>29176.400000000001</v>
      </c>
      <c r="D30" s="4">
        <f t="shared" si="11"/>
        <v>85063.12</v>
      </c>
      <c r="E30" s="4">
        <f t="shared" si="11"/>
        <v>264591.08999999997</v>
      </c>
      <c r="F30" s="4">
        <f t="shared" si="11"/>
        <v>283079.90999999997</v>
      </c>
      <c r="G30" s="4">
        <f t="shared" si="11"/>
        <v>606539.44999999995</v>
      </c>
      <c r="H30" s="4">
        <f t="shared" si="11"/>
        <v>0</v>
      </c>
      <c r="I30" s="4">
        <f t="shared" si="11"/>
        <v>623373.26</v>
      </c>
      <c r="J30" s="12">
        <f t="shared" si="11"/>
        <v>1898854.25</v>
      </c>
    </row>
    <row r="31" spans="1:10" x14ac:dyDescent="0.25">
      <c r="A31" s="19" t="s">
        <v>31</v>
      </c>
      <c r="B31" s="18">
        <f t="shared" ref="B31:J31" si="12">B6+B19</f>
        <v>71735.87999999999</v>
      </c>
      <c r="C31" s="4">
        <f t="shared" si="12"/>
        <v>349502.46</v>
      </c>
      <c r="D31" s="4">
        <f t="shared" si="12"/>
        <v>1003834.37</v>
      </c>
      <c r="E31" s="4">
        <f t="shared" si="12"/>
        <v>1321179.6400000001</v>
      </c>
      <c r="F31" s="4">
        <f t="shared" si="12"/>
        <v>816943.71</v>
      </c>
      <c r="G31" s="4">
        <f t="shared" si="12"/>
        <v>1913273.26</v>
      </c>
      <c r="H31" s="4">
        <f t="shared" si="12"/>
        <v>1761.5900000000001</v>
      </c>
      <c r="I31" s="4">
        <f t="shared" si="12"/>
        <v>357341.28</v>
      </c>
      <c r="J31" s="12">
        <f t="shared" si="12"/>
        <v>5835572.1900000004</v>
      </c>
    </row>
    <row r="32" spans="1:10" x14ac:dyDescent="0.25">
      <c r="A32" s="19" t="s">
        <v>32</v>
      </c>
      <c r="B32" s="18">
        <f t="shared" ref="B32:J32" si="13">B7+B20</f>
        <v>154934.13</v>
      </c>
      <c r="C32" s="4">
        <f t="shared" si="13"/>
        <v>627570.63</v>
      </c>
      <c r="D32" s="4">
        <f t="shared" si="13"/>
        <v>1201506.19</v>
      </c>
      <c r="E32" s="4">
        <f t="shared" si="13"/>
        <v>1357834.57</v>
      </c>
      <c r="F32" s="4">
        <f t="shared" si="13"/>
        <v>685815.59000000008</v>
      </c>
      <c r="G32" s="4">
        <f t="shared" si="13"/>
        <v>1998147.23</v>
      </c>
      <c r="H32" s="4">
        <f t="shared" si="13"/>
        <v>37529.859999999993</v>
      </c>
      <c r="I32" s="4">
        <f t="shared" si="13"/>
        <v>368730.8</v>
      </c>
      <c r="J32" s="12">
        <f t="shared" si="13"/>
        <v>6432069</v>
      </c>
    </row>
    <row r="33" spans="1:10" x14ac:dyDescent="0.25">
      <c r="A33" s="19" t="s">
        <v>33</v>
      </c>
      <c r="B33" s="18">
        <f t="shared" ref="B33:J33" si="14">B8+B21</f>
        <v>78302.009999999995</v>
      </c>
      <c r="C33" s="4">
        <f t="shared" si="14"/>
        <v>252955.19999999998</v>
      </c>
      <c r="D33" s="4">
        <f t="shared" si="14"/>
        <v>498107.19999999995</v>
      </c>
      <c r="E33" s="4">
        <f t="shared" si="14"/>
        <v>451046.69</v>
      </c>
      <c r="F33" s="4">
        <f t="shared" si="14"/>
        <v>206761.62</v>
      </c>
      <c r="G33" s="4">
        <f t="shared" si="14"/>
        <v>592638.31000000006</v>
      </c>
      <c r="H33" s="4">
        <f t="shared" si="14"/>
        <v>1557522.95</v>
      </c>
      <c r="I33" s="4">
        <f t="shared" si="14"/>
        <v>264829.52</v>
      </c>
      <c r="J33" s="12">
        <f t="shared" si="14"/>
        <v>3902163.5</v>
      </c>
    </row>
    <row r="34" spans="1:10" x14ac:dyDescent="0.25">
      <c r="A34" s="31" t="s">
        <v>59</v>
      </c>
      <c r="B34" s="18">
        <f t="shared" ref="B34:J34" si="15">B9+B22</f>
        <v>10428.32</v>
      </c>
      <c r="C34" s="4">
        <f t="shared" si="15"/>
        <v>37515.800000000003</v>
      </c>
      <c r="D34" s="4">
        <f t="shared" si="15"/>
        <v>59223.16</v>
      </c>
      <c r="E34" s="4">
        <f t="shared" si="15"/>
        <v>28651.140000000003</v>
      </c>
      <c r="F34" s="4">
        <f t="shared" si="15"/>
        <v>13003.359999999999</v>
      </c>
      <c r="G34" s="4">
        <f t="shared" si="15"/>
        <v>32833.229999999996</v>
      </c>
      <c r="H34" s="4">
        <f t="shared" si="15"/>
        <v>4730935.68</v>
      </c>
      <c r="I34" s="4">
        <f t="shared" si="15"/>
        <v>56148.84</v>
      </c>
      <c r="J34" s="12">
        <f t="shared" si="15"/>
        <v>4968739.5299999993</v>
      </c>
    </row>
    <row r="35" spans="1:10" x14ac:dyDescent="0.25">
      <c r="A35" s="43" t="s">
        <v>113</v>
      </c>
      <c r="B35" s="21">
        <f t="shared" ref="B35:J35" si="16">B10+B23</f>
        <v>323599.24999999994</v>
      </c>
      <c r="C35" s="10">
        <f t="shared" si="16"/>
        <v>1303074.8000000003</v>
      </c>
      <c r="D35" s="10">
        <f t="shared" si="16"/>
        <v>2849864.9999999995</v>
      </c>
      <c r="E35" s="10">
        <f t="shared" si="16"/>
        <v>3453076.14</v>
      </c>
      <c r="F35" s="10">
        <f t="shared" si="16"/>
        <v>2071319.64</v>
      </c>
      <c r="G35" s="10">
        <f t="shared" si="16"/>
        <v>5394068.4400000004</v>
      </c>
      <c r="H35" s="10">
        <f t="shared" si="16"/>
        <v>6327750.0800000001</v>
      </c>
      <c r="I35" s="10">
        <f t="shared" si="16"/>
        <v>3294703.8499999996</v>
      </c>
      <c r="J35" s="13">
        <f t="shared" si="16"/>
        <v>25017457.200000003</v>
      </c>
    </row>
    <row r="36" spans="1:10" x14ac:dyDescent="0.25">
      <c r="A36" s="48" t="s">
        <v>129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x14ac:dyDescent="0.25">
      <c r="A37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baseColWidth="10" defaultRowHeight="15" x14ac:dyDescent="0.25"/>
  <cols>
    <col min="1" max="1" width="28.28515625" style="2" customWidth="1"/>
    <col min="2" max="2" width="16" style="2" customWidth="1"/>
    <col min="3" max="3" width="16.85546875" style="2" customWidth="1"/>
    <col min="4" max="4" width="13.42578125" style="2" customWidth="1"/>
    <col min="5" max="5" width="14.28515625" style="2" bestFit="1" customWidth="1"/>
    <col min="6" max="6" width="14.42578125" style="2" customWidth="1"/>
    <col min="7" max="7" width="14" style="2" customWidth="1"/>
    <col min="8" max="11" width="11.42578125" style="2"/>
    <col min="12" max="12" width="14.28515625" style="2" bestFit="1" customWidth="1"/>
    <col min="13" max="16384" width="11.42578125" style="2"/>
  </cols>
  <sheetData>
    <row r="1" spans="1:12" x14ac:dyDescent="0.25">
      <c r="A1" s="1" t="s">
        <v>278</v>
      </c>
    </row>
    <row r="3" spans="1:12" x14ac:dyDescent="0.25">
      <c r="A3" s="50"/>
      <c r="B3" s="37" t="s">
        <v>69</v>
      </c>
      <c r="C3" s="38" t="s">
        <v>70</v>
      </c>
      <c r="D3" s="52" t="s">
        <v>85</v>
      </c>
      <c r="E3" s="37" t="s">
        <v>121</v>
      </c>
      <c r="F3" s="38" t="s">
        <v>181</v>
      </c>
      <c r="G3" s="52" t="s">
        <v>85</v>
      </c>
    </row>
    <row r="4" spans="1:12" x14ac:dyDescent="0.25">
      <c r="A4" s="8" t="s">
        <v>162</v>
      </c>
      <c r="B4" s="4">
        <v>713103.77</v>
      </c>
      <c r="C4" s="4">
        <v>7107862.2300000004</v>
      </c>
      <c r="D4" s="11">
        <f>B4+C4</f>
        <v>7820966</v>
      </c>
      <c r="E4" s="4">
        <v>488501.04</v>
      </c>
      <c r="F4" s="4">
        <v>7332464.96</v>
      </c>
      <c r="G4" s="11">
        <f>E4+F4</f>
        <v>7820966</v>
      </c>
      <c r="H4" s="80"/>
      <c r="L4" s="97"/>
    </row>
    <row r="5" spans="1:12" x14ac:dyDescent="0.25">
      <c r="A5" s="9" t="s">
        <v>163</v>
      </c>
      <c r="B5" s="4">
        <v>184316.95</v>
      </c>
      <c r="C5" s="4">
        <v>2636306.0499999998</v>
      </c>
      <c r="D5" s="12">
        <f t="shared" ref="D5:D16" si="0">B5+C5</f>
        <v>2820623</v>
      </c>
      <c r="E5" s="4">
        <v>122928.66</v>
      </c>
      <c r="F5" s="4">
        <v>2697694.34</v>
      </c>
      <c r="G5" s="12">
        <f t="shared" ref="G5:G16" si="1">E5+F5</f>
        <v>2820623</v>
      </c>
      <c r="H5" s="80"/>
      <c r="L5" s="97"/>
    </row>
    <row r="6" spans="1:12" x14ac:dyDescent="0.25">
      <c r="A6" s="9" t="s">
        <v>164</v>
      </c>
      <c r="B6" s="4">
        <v>104103.72</v>
      </c>
      <c r="C6" s="4">
        <v>3172439.28</v>
      </c>
      <c r="D6" s="12">
        <f t="shared" si="0"/>
        <v>3276543</v>
      </c>
      <c r="E6" s="4">
        <v>76168.34</v>
      </c>
      <c r="F6" s="4">
        <v>3200374.65</v>
      </c>
      <c r="G6" s="12">
        <f t="shared" si="1"/>
        <v>3276542.9899999998</v>
      </c>
      <c r="H6" s="80"/>
    </row>
    <row r="7" spans="1:12" x14ac:dyDescent="0.25">
      <c r="A7" s="9" t="s">
        <v>165</v>
      </c>
      <c r="B7" s="4">
        <v>167751.37</v>
      </c>
      <c r="C7" s="4">
        <v>2409683.63</v>
      </c>
      <c r="D7" s="12">
        <f t="shared" si="0"/>
        <v>2577435</v>
      </c>
      <c r="E7" s="4">
        <v>117156.66</v>
      </c>
      <c r="F7" s="4">
        <v>2460278.3400000003</v>
      </c>
      <c r="G7" s="12">
        <f t="shared" si="1"/>
        <v>2577435.0000000005</v>
      </c>
      <c r="H7" s="80"/>
    </row>
    <row r="8" spans="1:12" x14ac:dyDescent="0.25">
      <c r="A8" s="9" t="s">
        <v>166</v>
      </c>
      <c r="B8" s="4">
        <v>33139.99</v>
      </c>
      <c r="C8" s="4">
        <v>291072.01</v>
      </c>
      <c r="D8" s="12">
        <f t="shared" si="0"/>
        <v>324212</v>
      </c>
      <c r="E8" s="4">
        <v>29788.63</v>
      </c>
      <c r="F8" s="4">
        <v>294423.36</v>
      </c>
      <c r="G8" s="12">
        <f t="shared" si="1"/>
        <v>324211.99</v>
      </c>
      <c r="H8" s="80"/>
    </row>
    <row r="9" spans="1:12" x14ac:dyDescent="0.25">
      <c r="A9" s="9" t="s">
        <v>167</v>
      </c>
      <c r="B9" s="4">
        <v>475387.85</v>
      </c>
      <c r="C9" s="4">
        <v>5079257.1500000004</v>
      </c>
      <c r="D9" s="12">
        <f t="shared" si="0"/>
        <v>5554645</v>
      </c>
      <c r="E9" s="4">
        <v>328651.98</v>
      </c>
      <c r="F9" s="4">
        <v>5225993.0199999996</v>
      </c>
      <c r="G9" s="12">
        <f t="shared" si="1"/>
        <v>5554645</v>
      </c>
      <c r="H9" s="80"/>
    </row>
    <row r="10" spans="1:12" x14ac:dyDescent="0.25">
      <c r="A10" s="9" t="s">
        <v>168</v>
      </c>
      <c r="B10" s="4">
        <v>307524.24</v>
      </c>
      <c r="C10" s="4">
        <v>5698631.7599999998</v>
      </c>
      <c r="D10" s="12">
        <f t="shared" si="0"/>
        <v>6006156</v>
      </c>
      <c r="E10" s="4">
        <v>217802.12</v>
      </c>
      <c r="F10" s="4">
        <v>5788353.8900000006</v>
      </c>
      <c r="G10" s="12">
        <f t="shared" si="1"/>
        <v>6006156.0100000007</v>
      </c>
      <c r="H10" s="80"/>
    </row>
    <row r="11" spans="1:12" x14ac:dyDescent="0.25">
      <c r="A11" s="9" t="s">
        <v>169</v>
      </c>
      <c r="B11" s="4">
        <v>2249931.63</v>
      </c>
      <c r="C11" s="4">
        <v>9777633.3699999992</v>
      </c>
      <c r="D11" s="12">
        <f t="shared" si="0"/>
        <v>12027565</v>
      </c>
      <c r="E11" s="4">
        <v>1610803.16</v>
      </c>
      <c r="F11" s="4">
        <v>10416761.84</v>
      </c>
      <c r="G11" s="12">
        <f t="shared" si="1"/>
        <v>12027565</v>
      </c>
      <c r="H11" s="80"/>
    </row>
    <row r="12" spans="1:12" x14ac:dyDescent="0.25">
      <c r="A12" s="9" t="s">
        <v>170</v>
      </c>
      <c r="B12" s="4">
        <v>133629.54999999999</v>
      </c>
      <c r="C12" s="4">
        <v>3202015.45</v>
      </c>
      <c r="D12" s="12">
        <f t="shared" si="0"/>
        <v>3335645</v>
      </c>
      <c r="E12" s="4">
        <v>91459.35</v>
      </c>
      <c r="F12" s="4">
        <v>3244185.65</v>
      </c>
      <c r="G12" s="12">
        <f t="shared" si="1"/>
        <v>3335645</v>
      </c>
      <c r="H12" s="80"/>
    </row>
    <row r="13" spans="1:12" x14ac:dyDescent="0.25">
      <c r="A13" s="9" t="s">
        <v>171</v>
      </c>
      <c r="B13" s="4">
        <v>343337.01</v>
      </c>
      <c r="C13" s="4">
        <v>5535806.9900000002</v>
      </c>
      <c r="D13" s="12">
        <f t="shared" si="0"/>
        <v>5879144</v>
      </c>
      <c r="E13" s="4">
        <v>249395.3</v>
      </c>
      <c r="F13" s="4">
        <v>5629748.6899999995</v>
      </c>
      <c r="G13" s="12">
        <f t="shared" si="1"/>
        <v>5879143.9899999993</v>
      </c>
      <c r="H13" s="80"/>
    </row>
    <row r="14" spans="1:12" x14ac:dyDescent="0.25">
      <c r="A14" s="9" t="s">
        <v>172</v>
      </c>
      <c r="B14" s="4">
        <v>487227.22</v>
      </c>
      <c r="C14" s="4">
        <v>5243525.78</v>
      </c>
      <c r="D14" s="12">
        <f t="shared" si="0"/>
        <v>5730753</v>
      </c>
      <c r="E14" s="4">
        <v>313849.15999999997</v>
      </c>
      <c r="F14" s="4">
        <v>5416903.8500000006</v>
      </c>
      <c r="G14" s="12">
        <f t="shared" si="1"/>
        <v>5730753.0100000007</v>
      </c>
      <c r="H14" s="80"/>
    </row>
    <row r="15" spans="1:12" x14ac:dyDescent="0.25">
      <c r="A15" s="9" t="s">
        <v>173</v>
      </c>
      <c r="B15" s="4">
        <v>130823.85</v>
      </c>
      <c r="C15" s="4">
        <v>3560009.15</v>
      </c>
      <c r="D15" s="12">
        <f t="shared" si="0"/>
        <v>3690833</v>
      </c>
      <c r="E15" s="4">
        <v>92424.59</v>
      </c>
      <c r="F15" s="4">
        <v>3598408.41</v>
      </c>
      <c r="G15" s="12">
        <f t="shared" si="1"/>
        <v>3690833</v>
      </c>
      <c r="H15" s="80"/>
    </row>
    <row r="16" spans="1:12" x14ac:dyDescent="0.25">
      <c r="A16" s="9" t="s">
        <v>174</v>
      </c>
      <c r="B16" s="4">
        <v>518036.68</v>
      </c>
      <c r="C16" s="4">
        <v>4465401.32</v>
      </c>
      <c r="D16" s="53">
        <f t="shared" si="0"/>
        <v>4983438</v>
      </c>
      <c r="E16" s="4">
        <v>339163.79</v>
      </c>
      <c r="F16" s="4">
        <v>4644274.21</v>
      </c>
      <c r="G16" s="53">
        <f t="shared" si="1"/>
        <v>4983438</v>
      </c>
      <c r="H16" s="80"/>
    </row>
    <row r="17" spans="1:8" x14ac:dyDescent="0.25">
      <c r="A17" s="7" t="s">
        <v>175</v>
      </c>
      <c r="B17" s="10">
        <f>SUM(B4:B16)</f>
        <v>5848313.8299999982</v>
      </c>
      <c r="C17" s="10">
        <f t="shared" ref="C17:D17" si="2">SUM(C4:C16)</f>
        <v>58179644.170000002</v>
      </c>
      <c r="D17" s="53">
        <f t="shared" si="2"/>
        <v>64027958</v>
      </c>
      <c r="E17" s="10">
        <f>SUM(E4:E16)</f>
        <v>4078092.78</v>
      </c>
      <c r="F17" s="10">
        <f t="shared" ref="F17" si="3">SUM(F4:F16)</f>
        <v>59949865.210000001</v>
      </c>
      <c r="G17" s="53">
        <f t="shared" ref="G17" si="4">SUM(G4:G16)</f>
        <v>64027957.990000002</v>
      </c>
      <c r="H17" s="80"/>
    </row>
    <row r="18" spans="1:8" x14ac:dyDescent="0.25">
      <c r="A18" s="9" t="s">
        <v>176</v>
      </c>
      <c r="B18" s="4">
        <v>18288.12</v>
      </c>
      <c r="C18" s="4">
        <v>381897.88</v>
      </c>
      <c r="D18" s="12">
        <f>B18+C18</f>
        <v>400186</v>
      </c>
      <c r="E18" s="4">
        <v>19197.38</v>
      </c>
      <c r="F18" s="4">
        <v>380988.62</v>
      </c>
      <c r="G18" s="12">
        <f>E18+F18</f>
        <v>400186</v>
      </c>
      <c r="H18" s="80"/>
    </row>
    <row r="19" spans="1:8" x14ac:dyDescent="0.25">
      <c r="A19" s="9" t="s">
        <v>177</v>
      </c>
      <c r="B19" s="4">
        <v>73403.679999999993</v>
      </c>
      <c r="C19" s="4">
        <v>178934.32</v>
      </c>
      <c r="D19" s="12">
        <f t="shared" ref="D19:D21" si="5">B19+C19</f>
        <v>252338</v>
      </c>
      <c r="E19" s="4">
        <v>86682.42</v>
      </c>
      <c r="F19" s="4">
        <v>165655.57999999999</v>
      </c>
      <c r="G19" s="12">
        <f t="shared" ref="G19:G21" si="6">E19+F19</f>
        <v>252338</v>
      </c>
      <c r="H19" s="80"/>
    </row>
    <row r="20" spans="1:8" x14ac:dyDescent="0.25">
      <c r="A20" s="9" t="s">
        <v>180</v>
      </c>
      <c r="B20" s="4">
        <v>17933.150000000001</v>
      </c>
      <c r="C20" s="4">
        <v>824833.85</v>
      </c>
      <c r="D20" s="12">
        <f t="shared" si="5"/>
        <v>842767</v>
      </c>
      <c r="E20" s="4">
        <v>8365.44</v>
      </c>
      <c r="F20" s="4">
        <v>834401.55</v>
      </c>
      <c r="G20" s="12">
        <f t="shared" si="6"/>
        <v>842766.99</v>
      </c>
      <c r="H20" s="80"/>
    </row>
    <row r="21" spans="1:8" x14ac:dyDescent="0.25">
      <c r="A21" s="9" t="s">
        <v>178</v>
      </c>
      <c r="B21" s="4">
        <v>9419.86</v>
      </c>
      <c r="C21" s="4">
        <v>374491.14</v>
      </c>
      <c r="D21" s="12">
        <f t="shared" si="5"/>
        <v>383911</v>
      </c>
      <c r="E21" s="4">
        <v>7596.4</v>
      </c>
      <c r="F21" s="4">
        <v>376314.60000000003</v>
      </c>
      <c r="G21" s="12">
        <f t="shared" si="6"/>
        <v>383911.00000000006</v>
      </c>
      <c r="H21" s="80"/>
    </row>
    <row r="22" spans="1:8" x14ac:dyDescent="0.25">
      <c r="A22" s="7" t="s">
        <v>179</v>
      </c>
      <c r="B22" s="10">
        <f>SUM(B17:B21)</f>
        <v>5967358.6399999987</v>
      </c>
      <c r="C22" s="10">
        <f t="shared" ref="C22:D22" si="7">SUM(C17:C21)</f>
        <v>59939801.360000007</v>
      </c>
      <c r="D22" s="13">
        <f t="shared" si="7"/>
        <v>65907160</v>
      </c>
      <c r="E22" s="10">
        <f>SUM(E17:E21)</f>
        <v>4199934.42</v>
      </c>
      <c r="F22" s="10">
        <f t="shared" ref="F22" si="8">SUM(F17:F21)</f>
        <v>61707225.559999995</v>
      </c>
      <c r="G22" s="13">
        <f t="shared" ref="G22" si="9">SUM(G17:G21)</f>
        <v>65907159.980000004</v>
      </c>
      <c r="H22" s="80"/>
    </row>
    <row r="23" spans="1:8" x14ac:dyDescent="0.25">
      <c r="A23" s="48" t="s">
        <v>298</v>
      </c>
    </row>
    <row r="24" spans="1:8" x14ac:dyDescent="0.25">
      <c r="A24" s="48" t="s">
        <v>299</v>
      </c>
    </row>
    <row r="25" spans="1:8" x14ac:dyDescent="0.25">
      <c r="A25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24.28515625" style="2" customWidth="1"/>
    <col min="11" max="16384" width="11.42578125" style="2"/>
  </cols>
  <sheetData>
    <row r="1" spans="1:10" x14ac:dyDescent="0.25">
      <c r="A1" s="1" t="s">
        <v>80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36</v>
      </c>
      <c r="B4" s="26">
        <v>5.73</v>
      </c>
      <c r="C4" s="29">
        <v>290.49</v>
      </c>
      <c r="D4" s="29">
        <v>141.15</v>
      </c>
      <c r="E4" s="29">
        <v>1061.01</v>
      </c>
      <c r="F4" s="29">
        <v>6241.76</v>
      </c>
      <c r="G4" s="29">
        <v>1139.98</v>
      </c>
      <c r="H4" s="29"/>
      <c r="I4" s="29">
        <v>83601.09</v>
      </c>
      <c r="J4" s="11">
        <f>SUM(B4:I4)</f>
        <v>92481.209999999992</v>
      </c>
    </row>
    <row r="5" spans="1:10" x14ac:dyDescent="0.25">
      <c r="A5" s="19" t="s">
        <v>30</v>
      </c>
      <c r="B5" s="18">
        <v>44.67</v>
      </c>
      <c r="C5" s="4">
        <v>1211.8900000000001</v>
      </c>
      <c r="D5" s="4">
        <v>5238.2299999999996</v>
      </c>
      <c r="E5" s="4">
        <v>12961.69</v>
      </c>
      <c r="F5" s="4">
        <v>39693.17</v>
      </c>
      <c r="G5" s="4">
        <v>7757.22</v>
      </c>
      <c r="H5" s="4"/>
      <c r="I5" s="4">
        <v>95326.13</v>
      </c>
      <c r="J5" s="12">
        <f t="shared" ref="J5:J10" si="0">SUM(B5:I5)</f>
        <v>162233</v>
      </c>
    </row>
    <row r="6" spans="1:10" x14ac:dyDescent="0.25">
      <c r="A6" s="19" t="s">
        <v>31</v>
      </c>
      <c r="B6" s="18">
        <v>666.79</v>
      </c>
      <c r="C6" s="4">
        <v>16876.91</v>
      </c>
      <c r="D6" s="4">
        <v>83292.61</v>
      </c>
      <c r="E6" s="4">
        <v>115734.58</v>
      </c>
      <c r="F6" s="4">
        <v>261263.41</v>
      </c>
      <c r="G6" s="4">
        <v>64012.38</v>
      </c>
      <c r="H6" s="4">
        <v>306.83999999999997</v>
      </c>
      <c r="I6" s="4">
        <v>278419.61</v>
      </c>
      <c r="J6" s="12">
        <f t="shared" si="0"/>
        <v>820573.13</v>
      </c>
    </row>
    <row r="7" spans="1:10" x14ac:dyDescent="0.25">
      <c r="A7" s="19" t="s">
        <v>32</v>
      </c>
      <c r="B7" s="18">
        <v>1982.27</v>
      </c>
      <c r="C7" s="4">
        <v>28072.01</v>
      </c>
      <c r="D7" s="4">
        <v>67526.75</v>
      </c>
      <c r="E7" s="4">
        <v>106346.09</v>
      </c>
      <c r="F7" s="4">
        <v>312479.87</v>
      </c>
      <c r="G7" s="4">
        <v>95543.93</v>
      </c>
      <c r="H7" s="4">
        <v>4603.26</v>
      </c>
      <c r="I7" s="4">
        <v>205080.41</v>
      </c>
      <c r="J7" s="12">
        <f t="shared" si="0"/>
        <v>821634.59</v>
      </c>
    </row>
    <row r="8" spans="1:10" x14ac:dyDescent="0.25">
      <c r="A8" s="19" t="s">
        <v>33</v>
      </c>
      <c r="B8" s="18">
        <v>1111.81</v>
      </c>
      <c r="C8" s="4">
        <v>9808.93</v>
      </c>
      <c r="D8" s="4">
        <v>21234.59</v>
      </c>
      <c r="E8" s="4">
        <v>32288.93</v>
      </c>
      <c r="F8" s="4">
        <v>107615.43</v>
      </c>
      <c r="G8" s="4">
        <v>35024.839999999997</v>
      </c>
      <c r="H8" s="4">
        <v>102805.91</v>
      </c>
      <c r="I8" s="4">
        <v>136966.84</v>
      </c>
      <c r="J8" s="12">
        <f t="shared" si="0"/>
        <v>446857.28</v>
      </c>
    </row>
    <row r="9" spans="1:10" x14ac:dyDescent="0.25">
      <c r="A9" s="31" t="s">
        <v>59</v>
      </c>
      <c r="B9" s="18">
        <v>275.17</v>
      </c>
      <c r="C9" s="4">
        <v>1686.1</v>
      </c>
      <c r="D9" s="4">
        <v>2503.34</v>
      </c>
      <c r="E9" s="4">
        <v>2718.3799999999997</v>
      </c>
      <c r="F9" s="4">
        <v>7518.3600000000006</v>
      </c>
      <c r="G9" s="4">
        <v>2065.4899999999998</v>
      </c>
      <c r="H9" s="4">
        <v>421770.19999999995</v>
      </c>
      <c r="I9" s="4">
        <v>74469.850000000006</v>
      </c>
      <c r="J9" s="12">
        <f t="shared" si="0"/>
        <v>513006.89</v>
      </c>
    </row>
    <row r="10" spans="1:10" x14ac:dyDescent="0.25">
      <c r="A10" s="43" t="s">
        <v>113</v>
      </c>
      <c r="B10" s="21">
        <f>SUM(B4:B9)</f>
        <v>4086.44</v>
      </c>
      <c r="C10" s="10">
        <f t="shared" ref="C10:I10" si="1">SUM(C4:C9)</f>
        <v>57946.33</v>
      </c>
      <c r="D10" s="10">
        <f t="shared" si="1"/>
        <v>179936.66999999998</v>
      </c>
      <c r="E10" s="10">
        <f t="shared" si="1"/>
        <v>271110.68</v>
      </c>
      <c r="F10" s="10">
        <f t="shared" si="1"/>
        <v>734811.99999999988</v>
      </c>
      <c r="G10" s="10">
        <f t="shared" si="1"/>
        <v>205543.84</v>
      </c>
      <c r="H10" s="10">
        <f t="shared" si="1"/>
        <v>529486.21</v>
      </c>
      <c r="I10" s="10">
        <f t="shared" si="1"/>
        <v>873863.92999999993</v>
      </c>
      <c r="J10" s="13">
        <f t="shared" si="0"/>
        <v>2856786.0999999996</v>
      </c>
    </row>
    <row r="11" spans="1:10" x14ac:dyDescent="0.25">
      <c r="A11" s="48" t="s">
        <v>297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39" t="s">
        <v>347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0" x14ac:dyDescent="0.25">
      <c r="A15" s="3" t="s">
        <v>70</v>
      </c>
    </row>
    <row r="16" spans="1:10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</row>
    <row r="17" spans="1:10" x14ac:dyDescent="0.25">
      <c r="A17" s="17" t="s">
        <v>36</v>
      </c>
      <c r="B17" s="26">
        <v>268.95999999999998</v>
      </c>
      <c r="C17" s="29">
        <v>3710.67</v>
      </c>
      <c r="D17" s="29">
        <v>1274.43</v>
      </c>
      <c r="E17" s="29">
        <v>22835.24</v>
      </c>
      <c r="F17" s="29">
        <v>147309.89000000001</v>
      </c>
      <c r="G17" s="29">
        <v>30417.55</v>
      </c>
      <c r="H17" s="29"/>
      <c r="I17" s="29">
        <v>1581783.74</v>
      </c>
      <c r="J17" s="11">
        <f>SUM(B17:I17)</f>
        <v>1787600.48</v>
      </c>
    </row>
    <row r="18" spans="1:10" x14ac:dyDescent="0.25">
      <c r="A18" s="19" t="s">
        <v>30</v>
      </c>
      <c r="B18" s="18">
        <v>1104.7</v>
      </c>
      <c r="C18" s="4">
        <v>14652.62</v>
      </c>
      <c r="D18" s="4">
        <v>60053.71</v>
      </c>
      <c r="E18" s="4">
        <v>274339.14</v>
      </c>
      <c r="F18" s="4">
        <v>607179.51</v>
      </c>
      <c r="G18" s="4">
        <v>101833.5</v>
      </c>
      <c r="H18" s="4"/>
      <c r="I18" s="4">
        <v>641800.06000000006</v>
      </c>
      <c r="J18" s="12">
        <f t="shared" ref="J18:J23" si="2">SUM(B18:I18)</f>
        <v>1700963.2400000002</v>
      </c>
    </row>
    <row r="19" spans="1:10" x14ac:dyDescent="0.25">
      <c r="A19" s="19" t="s">
        <v>31</v>
      </c>
      <c r="B19" s="18">
        <v>16036.47</v>
      </c>
      <c r="C19" s="4">
        <v>129963.67</v>
      </c>
      <c r="D19" s="4">
        <v>716712.98</v>
      </c>
      <c r="E19" s="4">
        <v>1514383.97</v>
      </c>
      <c r="F19" s="4">
        <v>1920349.94</v>
      </c>
      <c r="G19" s="4">
        <v>321121.84000000003</v>
      </c>
      <c r="H19" s="4">
        <v>1711.48</v>
      </c>
      <c r="I19" s="4">
        <v>540581.03</v>
      </c>
      <c r="J19" s="12">
        <f t="shared" si="2"/>
        <v>5160861.38</v>
      </c>
    </row>
    <row r="20" spans="1:10" x14ac:dyDescent="0.25">
      <c r="A20" s="19" t="s">
        <v>32</v>
      </c>
      <c r="B20" s="18">
        <v>51747.73</v>
      </c>
      <c r="C20" s="4">
        <v>217008.78</v>
      </c>
      <c r="D20" s="4">
        <v>724986.27</v>
      </c>
      <c r="E20" s="4">
        <v>1398068.55</v>
      </c>
      <c r="F20" s="4">
        <v>2260286.5099999998</v>
      </c>
      <c r="G20" s="4">
        <v>452946.88</v>
      </c>
      <c r="H20" s="4">
        <v>45093.99</v>
      </c>
      <c r="I20" s="4">
        <v>629401.77</v>
      </c>
      <c r="J20" s="12">
        <f t="shared" si="2"/>
        <v>5779540.4800000004</v>
      </c>
    </row>
    <row r="21" spans="1:10" x14ac:dyDescent="0.25">
      <c r="A21" s="19" t="s">
        <v>33</v>
      </c>
      <c r="B21" s="18">
        <v>34831.949999999997</v>
      </c>
      <c r="C21" s="4">
        <v>84211.48</v>
      </c>
      <c r="D21" s="4">
        <v>259631.87</v>
      </c>
      <c r="E21" s="4">
        <v>455938.41</v>
      </c>
      <c r="F21" s="4">
        <v>812713.17</v>
      </c>
      <c r="G21" s="4">
        <v>158018.97</v>
      </c>
      <c r="H21" s="4">
        <v>1390969.7</v>
      </c>
      <c r="I21" s="4">
        <v>551864.99</v>
      </c>
      <c r="J21" s="12">
        <f t="shared" si="2"/>
        <v>3748180.54</v>
      </c>
    </row>
    <row r="22" spans="1:10" x14ac:dyDescent="0.25">
      <c r="A22" s="31" t="s">
        <v>59</v>
      </c>
      <c r="B22" s="18">
        <v>7772.18</v>
      </c>
      <c r="C22" s="4">
        <v>19014.88</v>
      </c>
      <c r="D22" s="4">
        <v>19021.649999999998</v>
      </c>
      <c r="E22" s="4">
        <v>23447.98</v>
      </c>
      <c r="F22" s="4">
        <v>47546.97</v>
      </c>
      <c r="G22" s="4">
        <v>11119.64</v>
      </c>
      <c r="H22" s="4">
        <v>5836240.54</v>
      </c>
      <c r="I22" s="4">
        <v>304988.46999999997</v>
      </c>
      <c r="J22" s="12">
        <f t="shared" si="2"/>
        <v>6269152.3099999996</v>
      </c>
    </row>
    <row r="23" spans="1:10" x14ac:dyDescent="0.25">
      <c r="A23" s="43" t="s">
        <v>113</v>
      </c>
      <c r="B23" s="21">
        <f>SUM(B17:B22)</f>
        <v>111761.98999999999</v>
      </c>
      <c r="C23" s="10">
        <f t="shared" ref="C23:I23" si="3">SUM(C17:C22)</f>
        <v>468562.1</v>
      </c>
      <c r="D23" s="10">
        <f t="shared" si="3"/>
        <v>1781680.9100000001</v>
      </c>
      <c r="E23" s="10">
        <f t="shared" si="3"/>
        <v>3689013.2900000005</v>
      </c>
      <c r="F23" s="10">
        <f t="shared" si="3"/>
        <v>5795385.9899999993</v>
      </c>
      <c r="G23" s="10">
        <f t="shared" si="3"/>
        <v>1075458.3799999999</v>
      </c>
      <c r="H23" s="10">
        <f t="shared" si="3"/>
        <v>7274015.71</v>
      </c>
      <c r="I23" s="10">
        <f t="shared" si="3"/>
        <v>4250420.0599999996</v>
      </c>
      <c r="J23" s="13">
        <f t="shared" si="2"/>
        <v>24446298.43</v>
      </c>
    </row>
    <row r="24" spans="1:10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39" t="s">
        <v>347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0" x14ac:dyDescent="0.25">
      <c r="A27" s="3" t="s">
        <v>71</v>
      </c>
    </row>
    <row r="28" spans="1:10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0" x14ac:dyDescent="0.25">
      <c r="A29" s="17" t="s">
        <v>36</v>
      </c>
      <c r="B29" s="26">
        <f t="shared" ref="B29:J29" si="4">B4+B17</f>
        <v>274.69</v>
      </c>
      <c r="C29" s="29">
        <f t="shared" si="4"/>
        <v>4001.16</v>
      </c>
      <c r="D29" s="29">
        <f t="shared" si="4"/>
        <v>1415.5800000000002</v>
      </c>
      <c r="E29" s="29">
        <f t="shared" si="4"/>
        <v>23896.25</v>
      </c>
      <c r="F29" s="29">
        <f t="shared" si="4"/>
        <v>153551.65000000002</v>
      </c>
      <c r="G29" s="29">
        <f t="shared" si="4"/>
        <v>31557.53</v>
      </c>
      <c r="H29" s="29">
        <f t="shared" si="4"/>
        <v>0</v>
      </c>
      <c r="I29" s="29">
        <f t="shared" si="4"/>
        <v>1665384.83</v>
      </c>
      <c r="J29" s="11">
        <f t="shared" si="4"/>
        <v>1880081.69</v>
      </c>
    </row>
    <row r="30" spans="1:10" x14ac:dyDescent="0.25">
      <c r="A30" s="19" t="s">
        <v>30</v>
      </c>
      <c r="B30" s="18">
        <f t="shared" ref="B30:J30" si="5">B5+B18</f>
        <v>1149.3700000000001</v>
      </c>
      <c r="C30" s="4">
        <f t="shared" si="5"/>
        <v>15864.51</v>
      </c>
      <c r="D30" s="4">
        <f t="shared" si="5"/>
        <v>65291.94</v>
      </c>
      <c r="E30" s="4">
        <f t="shared" si="5"/>
        <v>287300.83</v>
      </c>
      <c r="F30" s="4">
        <f t="shared" si="5"/>
        <v>646872.68000000005</v>
      </c>
      <c r="G30" s="4">
        <f t="shared" si="5"/>
        <v>109590.72</v>
      </c>
      <c r="H30" s="4">
        <f t="shared" si="5"/>
        <v>0</v>
      </c>
      <c r="I30" s="4">
        <f t="shared" si="5"/>
        <v>737126.19000000006</v>
      </c>
      <c r="J30" s="12">
        <f t="shared" si="5"/>
        <v>1863196.2400000002</v>
      </c>
    </row>
    <row r="31" spans="1:10" x14ac:dyDescent="0.25">
      <c r="A31" s="19" t="s">
        <v>31</v>
      </c>
      <c r="B31" s="18">
        <f t="shared" ref="B31:J31" si="6">B6+B19</f>
        <v>16703.259999999998</v>
      </c>
      <c r="C31" s="4">
        <f t="shared" si="6"/>
        <v>146840.57999999999</v>
      </c>
      <c r="D31" s="4">
        <f t="shared" si="6"/>
        <v>800005.59</v>
      </c>
      <c r="E31" s="4">
        <f t="shared" si="6"/>
        <v>1630118.55</v>
      </c>
      <c r="F31" s="4">
        <f t="shared" si="6"/>
        <v>2181613.35</v>
      </c>
      <c r="G31" s="4">
        <f t="shared" si="6"/>
        <v>385134.22000000003</v>
      </c>
      <c r="H31" s="4">
        <f t="shared" si="6"/>
        <v>2018.32</v>
      </c>
      <c r="I31" s="4">
        <f t="shared" si="6"/>
        <v>819000.64</v>
      </c>
      <c r="J31" s="12">
        <f t="shared" si="6"/>
        <v>5981434.5099999998</v>
      </c>
    </row>
    <row r="32" spans="1:10" x14ac:dyDescent="0.25">
      <c r="A32" s="19" t="s">
        <v>32</v>
      </c>
      <c r="B32" s="18">
        <f t="shared" ref="B32:J32" si="7">B7+B20</f>
        <v>53730</v>
      </c>
      <c r="C32" s="4">
        <f t="shared" si="7"/>
        <v>245080.79</v>
      </c>
      <c r="D32" s="4">
        <f t="shared" si="7"/>
        <v>792513.02</v>
      </c>
      <c r="E32" s="4">
        <f t="shared" si="7"/>
        <v>1504414.6400000001</v>
      </c>
      <c r="F32" s="4">
        <f t="shared" si="7"/>
        <v>2572766.38</v>
      </c>
      <c r="G32" s="4">
        <f t="shared" si="7"/>
        <v>548490.81000000006</v>
      </c>
      <c r="H32" s="4">
        <f t="shared" si="7"/>
        <v>49697.25</v>
      </c>
      <c r="I32" s="4">
        <f t="shared" si="7"/>
        <v>834482.18</v>
      </c>
      <c r="J32" s="12">
        <f t="shared" si="7"/>
        <v>6601175.0700000003</v>
      </c>
    </row>
    <row r="33" spans="1:10" x14ac:dyDescent="0.25">
      <c r="A33" s="19" t="s">
        <v>33</v>
      </c>
      <c r="B33" s="18">
        <f t="shared" ref="B33:J33" si="8">B8+B21</f>
        <v>35943.759999999995</v>
      </c>
      <c r="C33" s="4">
        <f t="shared" si="8"/>
        <v>94020.41</v>
      </c>
      <c r="D33" s="4">
        <f t="shared" si="8"/>
        <v>280866.46000000002</v>
      </c>
      <c r="E33" s="4">
        <f t="shared" si="8"/>
        <v>488227.33999999997</v>
      </c>
      <c r="F33" s="4">
        <f t="shared" si="8"/>
        <v>920328.60000000009</v>
      </c>
      <c r="G33" s="4">
        <f t="shared" si="8"/>
        <v>193043.81</v>
      </c>
      <c r="H33" s="4">
        <f t="shared" si="8"/>
        <v>1493775.6099999999</v>
      </c>
      <c r="I33" s="4">
        <f t="shared" si="8"/>
        <v>688831.83</v>
      </c>
      <c r="J33" s="12">
        <f t="shared" si="8"/>
        <v>4195037.82</v>
      </c>
    </row>
    <row r="34" spans="1:10" x14ac:dyDescent="0.25">
      <c r="A34" s="31" t="s">
        <v>59</v>
      </c>
      <c r="B34" s="18">
        <f t="shared" ref="B34:J34" si="9">B9+B22</f>
        <v>8047.35</v>
      </c>
      <c r="C34" s="4">
        <f t="shared" si="9"/>
        <v>20700.98</v>
      </c>
      <c r="D34" s="4">
        <f t="shared" si="9"/>
        <v>21524.989999999998</v>
      </c>
      <c r="E34" s="4">
        <f t="shared" si="9"/>
        <v>26166.36</v>
      </c>
      <c r="F34" s="4">
        <f t="shared" si="9"/>
        <v>55065.33</v>
      </c>
      <c r="G34" s="4">
        <f t="shared" si="9"/>
        <v>13185.13</v>
      </c>
      <c r="H34" s="4">
        <f t="shared" si="9"/>
        <v>6258010.7400000002</v>
      </c>
      <c r="I34" s="4">
        <f t="shared" si="9"/>
        <v>379458.31999999995</v>
      </c>
      <c r="J34" s="12">
        <f t="shared" si="9"/>
        <v>6782159.1999999993</v>
      </c>
    </row>
    <row r="35" spans="1:10" x14ac:dyDescent="0.25">
      <c r="A35" s="43" t="s">
        <v>113</v>
      </c>
      <c r="B35" s="21">
        <f t="shared" ref="B35:J35" si="10">B10+B23</f>
        <v>115848.43</v>
      </c>
      <c r="C35" s="10">
        <f t="shared" si="10"/>
        <v>526508.42999999993</v>
      </c>
      <c r="D35" s="10">
        <f t="shared" si="10"/>
        <v>1961617.58</v>
      </c>
      <c r="E35" s="10">
        <f t="shared" si="10"/>
        <v>3960123.9700000007</v>
      </c>
      <c r="F35" s="10">
        <f t="shared" si="10"/>
        <v>6530197.9899999993</v>
      </c>
      <c r="G35" s="10">
        <f t="shared" si="10"/>
        <v>1281002.22</v>
      </c>
      <c r="H35" s="10">
        <f t="shared" si="10"/>
        <v>7803501.9199999999</v>
      </c>
      <c r="I35" s="10">
        <f t="shared" si="10"/>
        <v>5124283.9899999993</v>
      </c>
      <c r="J35" s="13">
        <f t="shared" si="10"/>
        <v>27303084.530000001</v>
      </c>
    </row>
    <row r="36" spans="1:10" x14ac:dyDescent="0.25">
      <c r="A36" s="48" t="s">
        <v>129</v>
      </c>
    </row>
    <row r="37" spans="1:10" x14ac:dyDescent="0.25">
      <c r="A37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/>
  </sheetViews>
  <sheetFormatPr baseColWidth="10" defaultRowHeight="15" x14ac:dyDescent="0.25"/>
  <cols>
    <col min="1" max="1" width="32.7109375" style="2" customWidth="1"/>
    <col min="2" max="6" width="16.42578125" style="2" customWidth="1"/>
    <col min="7" max="16384" width="11.42578125" style="2"/>
  </cols>
  <sheetData>
    <row r="1" spans="1:6" x14ac:dyDescent="0.25">
      <c r="A1" s="1" t="s">
        <v>126</v>
      </c>
    </row>
    <row r="2" spans="1:6" x14ac:dyDescent="0.25">
      <c r="A2" s="3" t="s">
        <v>1</v>
      </c>
    </row>
    <row r="3" spans="1:6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32" t="s">
        <v>85</v>
      </c>
    </row>
    <row r="4" spans="1:6" x14ac:dyDescent="0.25">
      <c r="A4" s="17" t="s">
        <v>100</v>
      </c>
      <c r="B4" s="5">
        <v>12647.14</v>
      </c>
      <c r="C4" s="5">
        <v>14379.65</v>
      </c>
      <c r="D4" s="5">
        <v>160667.29999999999</v>
      </c>
      <c r="E4" s="5">
        <v>128470.16</v>
      </c>
      <c r="F4" s="11">
        <f>SUM(B4:E4)</f>
        <v>316164.25</v>
      </c>
    </row>
    <row r="5" spans="1:6" x14ac:dyDescent="0.25">
      <c r="A5" s="19" t="s">
        <v>101</v>
      </c>
      <c r="B5" s="5">
        <v>6220.97</v>
      </c>
      <c r="C5" s="5">
        <v>4090.33</v>
      </c>
      <c r="D5" s="5">
        <v>31029.07</v>
      </c>
      <c r="E5" s="5">
        <v>99275.03</v>
      </c>
      <c r="F5" s="12">
        <f t="shared" ref="F5:F15" si="0">SUM(B5:E5)</f>
        <v>140615.4</v>
      </c>
    </row>
    <row r="6" spans="1:6" x14ac:dyDescent="0.25">
      <c r="A6" s="19" t="s">
        <v>102</v>
      </c>
      <c r="B6" s="5">
        <v>7703.55</v>
      </c>
      <c r="C6" s="5">
        <v>3400.65</v>
      </c>
      <c r="D6" s="5">
        <v>30629.1</v>
      </c>
      <c r="E6" s="5">
        <v>67756.89</v>
      </c>
      <c r="F6" s="12">
        <f t="shared" si="0"/>
        <v>109490.19</v>
      </c>
    </row>
    <row r="7" spans="1:6" x14ac:dyDescent="0.25">
      <c r="A7" s="19" t="s">
        <v>103</v>
      </c>
      <c r="B7" s="5">
        <v>25300.94</v>
      </c>
      <c r="C7" s="5">
        <v>27495.81</v>
      </c>
      <c r="D7" s="5">
        <v>150060.74</v>
      </c>
      <c r="E7" s="5">
        <v>115611.05</v>
      </c>
      <c r="F7" s="12">
        <f t="shared" si="0"/>
        <v>318468.53999999998</v>
      </c>
    </row>
    <row r="8" spans="1:6" x14ac:dyDescent="0.25">
      <c r="A8" s="19" t="s">
        <v>104</v>
      </c>
      <c r="B8" s="5">
        <v>18577.25</v>
      </c>
      <c r="C8" s="5">
        <v>17519.89</v>
      </c>
      <c r="D8" s="5">
        <v>58742.119999999995</v>
      </c>
      <c r="E8" s="5">
        <v>30276.43</v>
      </c>
      <c r="F8" s="12">
        <f t="shared" si="0"/>
        <v>125115.69</v>
      </c>
    </row>
    <row r="9" spans="1:6" x14ac:dyDescent="0.25">
      <c r="A9" s="19" t="s">
        <v>105</v>
      </c>
      <c r="B9" s="5">
        <v>10708.65</v>
      </c>
      <c r="C9" s="5">
        <v>24824.58</v>
      </c>
      <c r="D9" s="5">
        <v>216065.31</v>
      </c>
      <c r="E9" s="5">
        <v>143902.79</v>
      </c>
      <c r="F9" s="12">
        <f t="shared" si="0"/>
        <v>395501.33</v>
      </c>
    </row>
    <row r="10" spans="1:6" x14ac:dyDescent="0.25">
      <c r="A10" s="19" t="s">
        <v>106</v>
      </c>
      <c r="B10" s="5">
        <v>6566.36</v>
      </c>
      <c r="C10" s="5">
        <v>25846.27</v>
      </c>
      <c r="D10" s="5">
        <v>211178.57</v>
      </c>
      <c r="E10" s="5">
        <v>123983.73999999999</v>
      </c>
      <c r="F10" s="12">
        <f t="shared" si="0"/>
        <v>367574.94</v>
      </c>
    </row>
    <row r="11" spans="1:6" x14ac:dyDescent="0.25">
      <c r="A11" s="19" t="s">
        <v>107</v>
      </c>
      <c r="B11" s="5">
        <v>3028.61</v>
      </c>
      <c r="C11" s="5">
        <v>8444.7199999999993</v>
      </c>
      <c r="D11" s="5">
        <v>86938.41</v>
      </c>
      <c r="E11" s="5">
        <v>57026.67</v>
      </c>
      <c r="F11" s="12">
        <f t="shared" si="0"/>
        <v>155438.41</v>
      </c>
    </row>
    <row r="12" spans="1:6" x14ac:dyDescent="0.25">
      <c r="A12" s="19" t="s">
        <v>108</v>
      </c>
      <c r="B12" s="5">
        <v>22550.68</v>
      </c>
      <c r="C12" s="5">
        <v>51290.87</v>
      </c>
      <c r="D12" s="5">
        <v>254879.90999999997</v>
      </c>
      <c r="E12" s="5">
        <v>75502.219999999987</v>
      </c>
      <c r="F12" s="12">
        <f t="shared" si="0"/>
        <v>404223.67999999993</v>
      </c>
    </row>
    <row r="13" spans="1:6" x14ac:dyDescent="0.25">
      <c r="A13" s="19" t="s">
        <v>109</v>
      </c>
      <c r="B13" s="5">
        <v>3708.77</v>
      </c>
      <c r="C13" s="5">
        <v>8877.94</v>
      </c>
      <c r="D13" s="5">
        <v>92642.66</v>
      </c>
      <c r="E13" s="5">
        <v>27081.41</v>
      </c>
      <c r="F13" s="12">
        <f t="shared" si="0"/>
        <v>132310.78</v>
      </c>
    </row>
    <row r="14" spans="1:6" x14ac:dyDescent="0.25">
      <c r="A14" s="31" t="s">
        <v>110</v>
      </c>
      <c r="B14" s="5">
        <v>25511.13</v>
      </c>
      <c r="C14" s="5">
        <v>51132.84</v>
      </c>
      <c r="D14" s="5">
        <v>223182.8</v>
      </c>
      <c r="E14" s="5">
        <v>86861.950000000012</v>
      </c>
      <c r="F14" s="12">
        <f t="shared" si="0"/>
        <v>386688.72000000003</v>
      </c>
    </row>
    <row r="15" spans="1:6" x14ac:dyDescent="0.25">
      <c r="A15" s="20" t="s">
        <v>85</v>
      </c>
      <c r="B15" s="10">
        <f>SUM(B4:B14)</f>
        <v>142524.04999999999</v>
      </c>
      <c r="C15" s="10">
        <f t="shared" ref="C15:E15" si="1">SUM(C4:C14)</f>
        <v>237303.55000000002</v>
      </c>
      <c r="D15" s="10">
        <f t="shared" si="1"/>
        <v>1516015.99</v>
      </c>
      <c r="E15" s="10">
        <f t="shared" si="1"/>
        <v>955748.34000000008</v>
      </c>
      <c r="F15" s="13">
        <f t="shared" si="0"/>
        <v>2851591.9299999997</v>
      </c>
    </row>
    <row r="16" spans="1:6" x14ac:dyDescent="0.25">
      <c r="A16" s="48" t="s">
        <v>297</v>
      </c>
      <c r="B16" s="40"/>
      <c r="C16" s="40"/>
      <c r="D16" s="40"/>
      <c r="E16" s="40"/>
      <c r="F16" s="40"/>
    </row>
    <row r="17" spans="1:6" x14ac:dyDescent="0.25">
      <c r="A17" s="48" t="s">
        <v>129</v>
      </c>
      <c r="B17" s="40"/>
      <c r="C17" s="40"/>
      <c r="D17" s="40"/>
      <c r="E17" s="40"/>
      <c r="F17" s="40"/>
    </row>
    <row r="18" spans="1:6" x14ac:dyDescent="0.25">
      <c r="A18" s="39" t="s">
        <v>346</v>
      </c>
      <c r="B18" s="40"/>
      <c r="C18" s="40"/>
      <c r="D18" s="40"/>
      <c r="E18" s="40"/>
      <c r="F18" s="40"/>
    </row>
    <row r="20" spans="1:6" x14ac:dyDescent="0.25">
      <c r="A20" s="3" t="s">
        <v>2</v>
      </c>
    </row>
    <row r="21" spans="1:6" x14ac:dyDescent="0.25">
      <c r="B21" s="14" t="s">
        <v>35</v>
      </c>
      <c r="C21" s="15" t="s">
        <v>82</v>
      </c>
      <c r="D21" s="15" t="s">
        <v>83</v>
      </c>
      <c r="E21" s="30" t="s">
        <v>84</v>
      </c>
      <c r="F21" s="32" t="s">
        <v>85</v>
      </c>
    </row>
    <row r="22" spans="1:6" x14ac:dyDescent="0.25">
      <c r="A22" s="17" t="s">
        <v>100</v>
      </c>
      <c r="B22" s="5">
        <v>12027.25</v>
      </c>
      <c r="C22" s="5">
        <v>13149.76</v>
      </c>
      <c r="D22" s="5">
        <v>144328.13</v>
      </c>
      <c r="E22" s="5">
        <v>129462.83</v>
      </c>
      <c r="F22" s="11">
        <f>SUM(B22:E22)</f>
        <v>298967.97000000003</v>
      </c>
    </row>
    <row r="23" spans="1:6" x14ac:dyDescent="0.25">
      <c r="A23" s="19" t="s">
        <v>101</v>
      </c>
      <c r="B23" s="5">
        <v>6064.84</v>
      </c>
      <c r="C23" s="5">
        <v>4557</v>
      </c>
      <c r="D23" s="5">
        <v>28446.31</v>
      </c>
      <c r="E23" s="5">
        <v>106503.22</v>
      </c>
      <c r="F23" s="12">
        <f t="shared" ref="F23:F33" si="2">SUM(B23:E23)</f>
        <v>145571.37</v>
      </c>
    </row>
    <row r="24" spans="1:6" x14ac:dyDescent="0.25">
      <c r="A24" s="19" t="s">
        <v>102</v>
      </c>
      <c r="B24" s="5">
        <v>7130.85</v>
      </c>
      <c r="C24" s="5">
        <v>4069.38</v>
      </c>
      <c r="D24" s="5">
        <v>34879.629999999997</v>
      </c>
      <c r="E24" s="5">
        <v>90838.78</v>
      </c>
      <c r="F24" s="12">
        <f t="shared" si="2"/>
        <v>136918.64000000001</v>
      </c>
    </row>
    <row r="25" spans="1:6" x14ac:dyDescent="0.25">
      <c r="A25" s="19" t="s">
        <v>103</v>
      </c>
      <c r="B25" s="5">
        <v>24542.57</v>
      </c>
      <c r="C25" s="5">
        <v>32562.25</v>
      </c>
      <c r="D25" s="5">
        <v>187827.01</v>
      </c>
      <c r="E25" s="5">
        <v>155923.66999999998</v>
      </c>
      <c r="F25" s="12">
        <f t="shared" si="2"/>
        <v>400855.5</v>
      </c>
    </row>
    <row r="26" spans="1:6" x14ac:dyDescent="0.25">
      <c r="A26" s="19" t="s">
        <v>104</v>
      </c>
      <c r="B26" s="5">
        <v>16844.439999999999</v>
      </c>
      <c r="C26" s="5">
        <v>19728.189999999999</v>
      </c>
      <c r="D26" s="5">
        <v>85463.760000000009</v>
      </c>
      <c r="E26" s="5">
        <v>38203.909999999996</v>
      </c>
      <c r="F26" s="12">
        <f t="shared" si="2"/>
        <v>160240.30000000002</v>
      </c>
    </row>
    <row r="27" spans="1:6" x14ac:dyDescent="0.25">
      <c r="A27" s="19" t="s">
        <v>105</v>
      </c>
      <c r="B27" s="5">
        <v>10598.19</v>
      </c>
      <c r="C27" s="5">
        <v>26813.16</v>
      </c>
      <c r="D27" s="5">
        <v>217013.61</v>
      </c>
      <c r="E27" s="5">
        <v>123815.3</v>
      </c>
      <c r="F27" s="12">
        <f t="shared" si="2"/>
        <v>378240.26</v>
      </c>
    </row>
    <row r="28" spans="1:6" x14ac:dyDescent="0.25">
      <c r="A28" s="19" t="s">
        <v>106</v>
      </c>
      <c r="B28" s="5">
        <v>6261.68</v>
      </c>
      <c r="C28" s="5">
        <v>28490.579999999998</v>
      </c>
      <c r="D28" s="5">
        <v>219387.99</v>
      </c>
      <c r="E28" s="5">
        <v>100247.84999999999</v>
      </c>
      <c r="F28" s="12">
        <f t="shared" si="2"/>
        <v>354388.1</v>
      </c>
    </row>
    <row r="29" spans="1:6" x14ac:dyDescent="0.25">
      <c r="A29" s="19" t="s">
        <v>107</v>
      </c>
      <c r="B29" s="5">
        <v>2542.9</v>
      </c>
      <c r="C29" s="5">
        <v>7672.5599999999995</v>
      </c>
      <c r="D29" s="5">
        <v>60523.14</v>
      </c>
      <c r="E29" s="5">
        <v>39371.72</v>
      </c>
      <c r="F29" s="12">
        <f t="shared" si="2"/>
        <v>110110.32</v>
      </c>
    </row>
    <row r="30" spans="1:6" x14ac:dyDescent="0.25">
      <c r="A30" s="19" t="s">
        <v>108</v>
      </c>
      <c r="B30" s="5">
        <v>23073.040000000001</v>
      </c>
      <c r="C30" s="5">
        <v>54294.79</v>
      </c>
      <c r="D30" s="5">
        <v>296116.88</v>
      </c>
      <c r="E30" s="5">
        <v>55323.24</v>
      </c>
      <c r="F30" s="12">
        <f t="shared" si="2"/>
        <v>428807.95</v>
      </c>
    </row>
    <row r="31" spans="1:6" x14ac:dyDescent="0.25">
      <c r="A31" s="19" t="s">
        <v>109</v>
      </c>
      <c r="B31" s="5">
        <v>3630</v>
      </c>
      <c r="C31" s="5">
        <v>10086.119999999999</v>
      </c>
      <c r="D31" s="5">
        <v>79893.14</v>
      </c>
      <c r="E31" s="5">
        <v>23671.260000000002</v>
      </c>
      <c r="F31" s="12">
        <f t="shared" si="2"/>
        <v>117280.51999999999</v>
      </c>
    </row>
    <row r="32" spans="1:6" x14ac:dyDescent="0.25">
      <c r="A32" s="31" t="s">
        <v>110</v>
      </c>
      <c r="B32" s="5">
        <v>26677.15</v>
      </c>
      <c r="C32" s="5">
        <v>52863.44</v>
      </c>
      <c r="D32" s="5">
        <v>290121.07999999996</v>
      </c>
      <c r="E32" s="5">
        <v>95679.37</v>
      </c>
      <c r="F32" s="12">
        <f t="shared" si="2"/>
        <v>465341.03999999992</v>
      </c>
    </row>
    <row r="33" spans="1:6" x14ac:dyDescent="0.25">
      <c r="A33" s="20" t="s">
        <v>85</v>
      </c>
      <c r="B33" s="10">
        <f>SUM(B22:B32)</f>
        <v>139392.91</v>
      </c>
      <c r="C33" s="10">
        <f t="shared" ref="C33" si="3">SUM(C22:C32)</f>
        <v>254287.23</v>
      </c>
      <c r="D33" s="10">
        <f t="shared" ref="D33" si="4">SUM(D22:D32)</f>
        <v>1644000.6799999997</v>
      </c>
      <c r="E33" s="10">
        <f t="shared" ref="E33" si="5">SUM(E22:E32)</f>
        <v>959041.14999999991</v>
      </c>
      <c r="F33" s="13">
        <f t="shared" si="2"/>
        <v>2996721.9699999997</v>
      </c>
    </row>
    <row r="34" spans="1:6" x14ac:dyDescent="0.25">
      <c r="A34" s="48" t="s">
        <v>297</v>
      </c>
      <c r="B34" s="40"/>
      <c r="C34" s="40"/>
      <c r="D34" s="40"/>
      <c r="E34" s="40"/>
      <c r="F34" s="40"/>
    </row>
    <row r="35" spans="1:6" x14ac:dyDescent="0.25">
      <c r="A35" s="48" t="s">
        <v>129</v>
      </c>
      <c r="B35" s="40"/>
      <c r="C35" s="40"/>
      <c r="D35" s="40"/>
      <c r="E35" s="40"/>
      <c r="F35" s="40"/>
    </row>
    <row r="36" spans="1:6" x14ac:dyDescent="0.25">
      <c r="A36" s="39" t="s">
        <v>346</v>
      </c>
      <c r="B36" s="40"/>
      <c r="C36" s="40"/>
      <c r="D36" s="40"/>
      <c r="E36" s="40"/>
      <c r="F36" s="40"/>
    </row>
    <row r="38" spans="1:6" x14ac:dyDescent="0.25">
      <c r="A38" s="3" t="s">
        <v>28</v>
      </c>
    </row>
    <row r="39" spans="1:6" x14ac:dyDescent="0.25">
      <c r="B39" s="14" t="s">
        <v>35</v>
      </c>
      <c r="C39" s="15" t="s">
        <v>82</v>
      </c>
      <c r="D39" s="15" t="s">
        <v>83</v>
      </c>
      <c r="E39" s="30" t="s">
        <v>84</v>
      </c>
      <c r="F39" s="32" t="s">
        <v>85</v>
      </c>
    </row>
    <row r="40" spans="1:6" x14ac:dyDescent="0.25">
      <c r="A40" s="17" t="s">
        <v>100</v>
      </c>
      <c r="B40" s="5">
        <f t="shared" ref="B40:B51" si="6">B4+B22</f>
        <v>24674.39</v>
      </c>
      <c r="C40" s="5">
        <f t="shared" ref="C40:F40" si="7">C4+C22</f>
        <v>27529.41</v>
      </c>
      <c r="D40" s="5">
        <f t="shared" si="7"/>
        <v>304995.43</v>
      </c>
      <c r="E40" s="5">
        <f t="shared" si="7"/>
        <v>257932.99</v>
      </c>
      <c r="F40" s="11">
        <f t="shared" si="7"/>
        <v>615132.22</v>
      </c>
    </row>
    <row r="41" spans="1:6" x14ac:dyDescent="0.25">
      <c r="A41" s="19" t="s">
        <v>101</v>
      </c>
      <c r="B41" s="5">
        <f t="shared" si="6"/>
        <v>12285.810000000001</v>
      </c>
      <c r="C41" s="5">
        <f t="shared" ref="C41:F51" si="8">C5+C23</f>
        <v>8647.33</v>
      </c>
      <c r="D41" s="5">
        <f t="shared" si="8"/>
        <v>59475.380000000005</v>
      </c>
      <c r="E41" s="5">
        <f t="shared" si="8"/>
        <v>205778.25</v>
      </c>
      <c r="F41" s="12">
        <f t="shared" si="8"/>
        <v>286186.77</v>
      </c>
    </row>
    <row r="42" spans="1:6" x14ac:dyDescent="0.25">
      <c r="A42" s="19" t="s">
        <v>102</v>
      </c>
      <c r="B42" s="5">
        <f t="shared" si="6"/>
        <v>14834.400000000001</v>
      </c>
      <c r="C42" s="5">
        <f t="shared" si="8"/>
        <v>7470.0300000000007</v>
      </c>
      <c r="D42" s="5">
        <f t="shared" si="8"/>
        <v>65508.729999999996</v>
      </c>
      <c r="E42" s="5">
        <f t="shared" si="8"/>
        <v>158595.66999999998</v>
      </c>
      <c r="F42" s="12">
        <f t="shared" si="8"/>
        <v>246408.83000000002</v>
      </c>
    </row>
    <row r="43" spans="1:6" x14ac:dyDescent="0.25">
      <c r="A43" s="19" t="s">
        <v>103</v>
      </c>
      <c r="B43" s="5">
        <f t="shared" si="6"/>
        <v>49843.509999999995</v>
      </c>
      <c r="C43" s="5">
        <f t="shared" si="8"/>
        <v>60058.06</v>
      </c>
      <c r="D43" s="5">
        <f t="shared" si="8"/>
        <v>337887.75</v>
      </c>
      <c r="E43" s="5">
        <f t="shared" si="8"/>
        <v>271534.71999999997</v>
      </c>
      <c r="F43" s="12">
        <f t="shared" si="8"/>
        <v>719324.04</v>
      </c>
    </row>
    <row r="44" spans="1:6" x14ac:dyDescent="0.25">
      <c r="A44" s="19" t="s">
        <v>104</v>
      </c>
      <c r="B44" s="5">
        <f t="shared" si="6"/>
        <v>35421.69</v>
      </c>
      <c r="C44" s="5">
        <f t="shared" si="8"/>
        <v>37248.080000000002</v>
      </c>
      <c r="D44" s="5">
        <f t="shared" si="8"/>
        <v>144205.88</v>
      </c>
      <c r="E44" s="5">
        <f t="shared" si="8"/>
        <v>68480.34</v>
      </c>
      <c r="F44" s="12">
        <f t="shared" si="8"/>
        <v>285355.99</v>
      </c>
    </row>
    <row r="45" spans="1:6" x14ac:dyDescent="0.25">
      <c r="A45" s="19" t="s">
        <v>105</v>
      </c>
      <c r="B45" s="5">
        <f t="shared" si="6"/>
        <v>21306.84</v>
      </c>
      <c r="C45" s="5">
        <f t="shared" si="8"/>
        <v>51637.740000000005</v>
      </c>
      <c r="D45" s="5">
        <f t="shared" si="8"/>
        <v>433078.92</v>
      </c>
      <c r="E45" s="5">
        <f t="shared" si="8"/>
        <v>267718.09000000003</v>
      </c>
      <c r="F45" s="12">
        <f t="shared" si="8"/>
        <v>773741.59000000008</v>
      </c>
    </row>
    <row r="46" spans="1:6" x14ac:dyDescent="0.25">
      <c r="A46" s="19" t="s">
        <v>106</v>
      </c>
      <c r="B46" s="5">
        <f t="shared" si="6"/>
        <v>12828.04</v>
      </c>
      <c r="C46" s="5">
        <f t="shared" si="8"/>
        <v>54336.85</v>
      </c>
      <c r="D46" s="5">
        <f t="shared" si="8"/>
        <v>430566.56</v>
      </c>
      <c r="E46" s="5">
        <f t="shared" si="8"/>
        <v>224231.58999999997</v>
      </c>
      <c r="F46" s="12">
        <f t="shared" si="8"/>
        <v>721963.04</v>
      </c>
    </row>
    <row r="47" spans="1:6" x14ac:dyDescent="0.25">
      <c r="A47" s="19" t="s">
        <v>107</v>
      </c>
      <c r="B47" s="5">
        <f t="shared" si="6"/>
        <v>5571.51</v>
      </c>
      <c r="C47" s="5">
        <f t="shared" si="8"/>
        <v>16117.279999999999</v>
      </c>
      <c r="D47" s="5">
        <f t="shared" si="8"/>
        <v>147461.54999999999</v>
      </c>
      <c r="E47" s="5">
        <f t="shared" si="8"/>
        <v>96398.39</v>
      </c>
      <c r="F47" s="12">
        <f t="shared" si="8"/>
        <v>265548.73</v>
      </c>
    </row>
    <row r="48" spans="1:6" x14ac:dyDescent="0.25">
      <c r="A48" s="19" t="s">
        <v>108</v>
      </c>
      <c r="B48" s="5">
        <f t="shared" si="6"/>
        <v>45623.72</v>
      </c>
      <c r="C48" s="5">
        <f t="shared" si="8"/>
        <v>105585.66</v>
      </c>
      <c r="D48" s="5">
        <f t="shared" si="8"/>
        <v>550996.79</v>
      </c>
      <c r="E48" s="5">
        <f t="shared" si="8"/>
        <v>130825.45999999999</v>
      </c>
      <c r="F48" s="12">
        <f t="shared" si="8"/>
        <v>833031.62999999989</v>
      </c>
    </row>
    <row r="49" spans="1:6" x14ac:dyDescent="0.25">
      <c r="A49" s="19" t="s">
        <v>109</v>
      </c>
      <c r="B49" s="5">
        <f t="shared" si="6"/>
        <v>7338.77</v>
      </c>
      <c r="C49" s="5">
        <f t="shared" si="8"/>
        <v>18964.059999999998</v>
      </c>
      <c r="D49" s="5">
        <f t="shared" si="8"/>
        <v>172535.8</v>
      </c>
      <c r="E49" s="5">
        <f t="shared" si="8"/>
        <v>50752.67</v>
      </c>
      <c r="F49" s="12">
        <f t="shared" si="8"/>
        <v>249591.3</v>
      </c>
    </row>
    <row r="50" spans="1:6" x14ac:dyDescent="0.25">
      <c r="A50" s="31" t="s">
        <v>110</v>
      </c>
      <c r="B50" s="5">
        <f t="shared" si="6"/>
        <v>52188.28</v>
      </c>
      <c r="C50" s="5">
        <f t="shared" si="8"/>
        <v>103996.28</v>
      </c>
      <c r="D50" s="5">
        <f t="shared" si="8"/>
        <v>513303.87999999995</v>
      </c>
      <c r="E50" s="5">
        <f t="shared" si="8"/>
        <v>182541.32</v>
      </c>
      <c r="F50" s="12">
        <f t="shared" si="8"/>
        <v>852029.76</v>
      </c>
    </row>
    <row r="51" spans="1:6" x14ac:dyDescent="0.25">
      <c r="A51" s="20" t="s">
        <v>85</v>
      </c>
      <c r="B51" s="10">
        <f t="shared" si="6"/>
        <v>281916.95999999996</v>
      </c>
      <c r="C51" s="10">
        <f t="shared" si="8"/>
        <v>491590.78</v>
      </c>
      <c r="D51" s="10">
        <f t="shared" si="8"/>
        <v>3160016.67</v>
      </c>
      <c r="E51" s="10">
        <f t="shared" si="8"/>
        <v>1914789.49</v>
      </c>
      <c r="F51" s="13">
        <f t="shared" si="8"/>
        <v>5848313.8999999994</v>
      </c>
    </row>
    <row r="52" spans="1:6" x14ac:dyDescent="0.25">
      <c r="A52" s="48" t="s">
        <v>297</v>
      </c>
    </row>
    <row r="53" spans="1:6" x14ac:dyDescent="0.25">
      <c r="A53" s="48" t="s">
        <v>129</v>
      </c>
    </row>
    <row r="54" spans="1:6" x14ac:dyDescent="0.25">
      <c r="A54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5" workbookViewId="0"/>
  </sheetViews>
  <sheetFormatPr baseColWidth="10" defaultRowHeight="15" x14ac:dyDescent="0.25"/>
  <cols>
    <col min="1" max="1" width="32.7109375" style="2" customWidth="1"/>
    <col min="2" max="8" width="16.42578125" style="2" customWidth="1"/>
    <col min="9" max="16384" width="11.42578125" style="2"/>
  </cols>
  <sheetData>
    <row r="1" spans="1:8" x14ac:dyDescent="0.25">
      <c r="A1" s="1" t="s">
        <v>111</v>
      </c>
    </row>
    <row r="2" spans="1:8" x14ac:dyDescent="0.25">
      <c r="A2" s="3" t="s">
        <v>1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32" t="s">
        <v>85</v>
      </c>
    </row>
    <row r="4" spans="1:8" x14ac:dyDescent="0.25">
      <c r="A4" s="17" t="s">
        <v>100</v>
      </c>
      <c r="B4" s="5">
        <v>182145.19</v>
      </c>
      <c r="C4" s="5">
        <v>18401.89</v>
      </c>
      <c r="D4" s="5">
        <v>85048.13</v>
      </c>
      <c r="E4" s="5">
        <v>4414.45</v>
      </c>
      <c r="F4" s="5">
        <v>486.38</v>
      </c>
      <c r="G4" s="5">
        <v>13021.08</v>
      </c>
      <c r="H4" s="11">
        <f>SUM(B4:G4)</f>
        <v>303517.12000000005</v>
      </c>
    </row>
    <row r="5" spans="1:8" x14ac:dyDescent="0.25">
      <c r="A5" s="19" t="s">
        <v>101</v>
      </c>
      <c r="B5" s="5">
        <v>42123.24</v>
      </c>
      <c r="C5" s="5">
        <v>5490.24</v>
      </c>
      <c r="D5" s="5">
        <v>79754.509999999995</v>
      </c>
      <c r="E5" s="5">
        <v>2672.69</v>
      </c>
      <c r="F5" s="5">
        <v>345.08</v>
      </c>
      <c r="G5" s="5">
        <v>4008.66</v>
      </c>
      <c r="H5" s="12">
        <f t="shared" ref="H5:H15" si="0">SUM(B5:G5)</f>
        <v>134394.41999999998</v>
      </c>
    </row>
    <row r="6" spans="1:8" x14ac:dyDescent="0.25">
      <c r="A6" s="19" t="s">
        <v>102</v>
      </c>
      <c r="B6" s="5">
        <v>40058.83</v>
      </c>
      <c r="C6" s="5">
        <v>5135.63</v>
      </c>
      <c r="D6" s="5">
        <v>50355.32</v>
      </c>
      <c r="E6" s="5">
        <v>2163.2600000000002</v>
      </c>
      <c r="F6" s="5">
        <v>236.5</v>
      </c>
      <c r="G6" s="5">
        <v>3837.1</v>
      </c>
      <c r="H6" s="12">
        <f t="shared" si="0"/>
        <v>101786.64</v>
      </c>
    </row>
    <row r="7" spans="1:8" x14ac:dyDescent="0.25">
      <c r="A7" s="19" t="s">
        <v>103</v>
      </c>
      <c r="B7" s="5">
        <v>157006.82</v>
      </c>
      <c r="C7" s="5">
        <v>23040.21</v>
      </c>
      <c r="D7" s="5">
        <v>79021.289999999994</v>
      </c>
      <c r="E7" s="5">
        <v>14733.18</v>
      </c>
      <c r="F7" s="5">
        <v>1767.64</v>
      </c>
      <c r="G7" s="5">
        <v>17598.45</v>
      </c>
      <c r="H7" s="12">
        <f t="shared" si="0"/>
        <v>293167.59000000003</v>
      </c>
    </row>
    <row r="8" spans="1:8" x14ac:dyDescent="0.25">
      <c r="A8" s="19" t="s">
        <v>104</v>
      </c>
      <c r="B8" s="5">
        <v>50265.15</v>
      </c>
      <c r="C8" s="5">
        <v>15228.81</v>
      </c>
      <c r="D8" s="5">
        <v>19671.93</v>
      </c>
      <c r="E8" s="5">
        <v>8926.6</v>
      </c>
      <c r="F8" s="5">
        <v>596.79999999999995</v>
      </c>
      <c r="G8" s="5">
        <v>11849.14</v>
      </c>
      <c r="H8" s="12">
        <f t="shared" si="0"/>
        <v>106538.43000000001</v>
      </c>
    </row>
    <row r="9" spans="1:8" x14ac:dyDescent="0.25">
      <c r="A9" s="19" t="s">
        <v>105</v>
      </c>
      <c r="B9" s="5">
        <v>172281.41</v>
      </c>
      <c r="C9" s="5">
        <v>64498.12</v>
      </c>
      <c r="D9" s="5">
        <v>103489.22</v>
      </c>
      <c r="E9" s="5">
        <v>12525.16</v>
      </c>
      <c r="F9" s="5">
        <v>1853.5</v>
      </c>
      <c r="G9" s="5">
        <v>30145.26</v>
      </c>
      <c r="H9" s="12">
        <f t="shared" si="0"/>
        <v>384792.67</v>
      </c>
    </row>
    <row r="10" spans="1:8" x14ac:dyDescent="0.25">
      <c r="A10" s="19" t="s">
        <v>106</v>
      </c>
      <c r="B10" s="5">
        <v>185223.97</v>
      </c>
      <c r="C10" s="5">
        <v>56031.06</v>
      </c>
      <c r="D10" s="5">
        <v>79063.5</v>
      </c>
      <c r="E10" s="5">
        <v>13830.87</v>
      </c>
      <c r="F10" s="5">
        <v>1523.75</v>
      </c>
      <c r="G10" s="5">
        <v>25335.43</v>
      </c>
      <c r="H10" s="12">
        <f t="shared" si="0"/>
        <v>361008.58</v>
      </c>
    </row>
    <row r="11" spans="1:8" x14ac:dyDescent="0.25">
      <c r="A11" s="19" t="s">
        <v>107</v>
      </c>
      <c r="B11" s="5">
        <v>75651.570000000007</v>
      </c>
      <c r="C11" s="5">
        <v>26576.89</v>
      </c>
      <c r="D11" s="5">
        <v>33777.360000000001</v>
      </c>
      <c r="E11" s="5">
        <v>3841.81</v>
      </c>
      <c r="F11" s="5">
        <v>564.59</v>
      </c>
      <c r="G11" s="5">
        <v>11997.6</v>
      </c>
      <c r="H11" s="12">
        <f t="shared" si="0"/>
        <v>152409.82</v>
      </c>
    </row>
    <row r="12" spans="1:8" x14ac:dyDescent="0.25">
      <c r="A12" s="19" t="s">
        <v>108</v>
      </c>
      <c r="B12" s="5">
        <v>222245.4</v>
      </c>
      <c r="C12" s="5">
        <v>64887.37</v>
      </c>
      <c r="D12" s="5">
        <v>27565.1</v>
      </c>
      <c r="E12" s="5">
        <v>30501.5</v>
      </c>
      <c r="F12" s="5">
        <v>1536.65</v>
      </c>
      <c r="G12" s="5">
        <v>34936.99</v>
      </c>
      <c r="H12" s="12">
        <f t="shared" si="0"/>
        <v>381673.01</v>
      </c>
    </row>
    <row r="13" spans="1:8" x14ac:dyDescent="0.25">
      <c r="A13" s="19" t="s">
        <v>109</v>
      </c>
      <c r="B13" s="5">
        <v>74135.360000000001</v>
      </c>
      <c r="C13" s="5">
        <v>23040.880000000001</v>
      </c>
      <c r="D13" s="5">
        <v>15447.22</v>
      </c>
      <c r="E13" s="5">
        <v>3322.78</v>
      </c>
      <c r="F13" s="5">
        <v>974.03</v>
      </c>
      <c r="G13" s="5">
        <v>11681.74</v>
      </c>
      <c r="H13" s="12">
        <f t="shared" si="0"/>
        <v>128602.01000000001</v>
      </c>
    </row>
    <row r="14" spans="1:8" x14ac:dyDescent="0.25">
      <c r="A14" s="19" t="s">
        <v>110</v>
      </c>
      <c r="B14" s="5">
        <v>212477.1</v>
      </c>
      <c r="C14" s="5">
        <v>42237.77</v>
      </c>
      <c r="D14" s="5">
        <v>35281.230000000003</v>
      </c>
      <c r="E14" s="5">
        <v>36177.379999999997</v>
      </c>
      <c r="F14" s="5">
        <v>2166.6999999999998</v>
      </c>
      <c r="G14" s="5">
        <v>32837.4</v>
      </c>
      <c r="H14" s="12">
        <f t="shared" si="0"/>
        <v>361177.58</v>
      </c>
    </row>
    <row r="15" spans="1:8" x14ac:dyDescent="0.25">
      <c r="A15" s="20" t="s">
        <v>85</v>
      </c>
      <c r="B15" s="10">
        <f>SUM(B4:B14)</f>
        <v>1413614.04</v>
      </c>
      <c r="C15" s="10">
        <f t="shared" ref="C15:G15" si="1">SUM(C4:C14)</f>
        <v>344568.87</v>
      </c>
      <c r="D15" s="10">
        <f t="shared" si="1"/>
        <v>608474.80999999994</v>
      </c>
      <c r="E15" s="10">
        <f t="shared" si="1"/>
        <v>133109.68</v>
      </c>
      <c r="F15" s="10">
        <f t="shared" si="1"/>
        <v>12051.620000000003</v>
      </c>
      <c r="G15" s="10">
        <f t="shared" si="1"/>
        <v>197248.84999999998</v>
      </c>
      <c r="H15" s="13">
        <f t="shared" si="0"/>
        <v>2709067.8700000006</v>
      </c>
    </row>
    <row r="16" spans="1:8" x14ac:dyDescent="0.25">
      <c r="A16" s="48" t="s">
        <v>297</v>
      </c>
      <c r="B16" s="40"/>
      <c r="C16" s="40"/>
      <c r="D16" s="40"/>
      <c r="E16" s="40"/>
      <c r="F16" s="40"/>
      <c r="G16" s="40"/>
      <c r="H16" s="40"/>
    </row>
    <row r="17" spans="1:8" x14ac:dyDescent="0.25">
      <c r="A17" s="48" t="s">
        <v>129</v>
      </c>
      <c r="B17" s="40"/>
      <c r="C17" s="40"/>
      <c r="D17" s="40"/>
      <c r="E17" s="40"/>
      <c r="F17" s="40"/>
      <c r="G17" s="40"/>
      <c r="H17" s="40"/>
    </row>
    <row r="18" spans="1:8" x14ac:dyDescent="0.25">
      <c r="A18" s="39" t="s">
        <v>346</v>
      </c>
      <c r="B18" s="40"/>
      <c r="C18" s="40"/>
      <c r="D18" s="40"/>
      <c r="E18" s="40"/>
      <c r="F18" s="40"/>
      <c r="G18" s="40"/>
      <c r="H18" s="40"/>
    </row>
    <row r="20" spans="1:8" x14ac:dyDescent="0.25">
      <c r="A20" s="3" t="s">
        <v>2</v>
      </c>
    </row>
    <row r="21" spans="1:8" ht="36" x14ac:dyDescent="0.25">
      <c r="B21" s="14" t="s">
        <v>53</v>
      </c>
      <c r="C21" s="15" t="s">
        <v>54</v>
      </c>
      <c r="D21" s="15" t="s">
        <v>55</v>
      </c>
      <c r="E21" s="15" t="s">
        <v>56</v>
      </c>
      <c r="F21" s="15" t="s">
        <v>57</v>
      </c>
      <c r="G21" s="30" t="s">
        <v>58</v>
      </c>
      <c r="H21" s="32" t="s">
        <v>85</v>
      </c>
    </row>
    <row r="22" spans="1:8" x14ac:dyDescent="0.25">
      <c r="A22" s="17" t="s">
        <v>100</v>
      </c>
      <c r="B22" s="5">
        <v>154279.85</v>
      </c>
      <c r="C22" s="5">
        <v>18946.57</v>
      </c>
      <c r="D22" s="5">
        <v>76394.39</v>
      </c>
      <c r="E22" s="5">
        <v>4745.58</v>
      </c>
      <c r="F22" s="5">
        <v>18417.22</v>
      </c>
      <c r="G22" s="5">
        <v>14157.1</v>
      </c>
      <c r="H22" s="11">
        <f>SUM(B22:G22)</f>
        <v>286940.70999999996</v>
      </c>
    </row>
    <row r="23" spans="1:8" x14ac:dyDescent="0.25">
      <c r="A23" s="19" t="s">
        <v>101</v>
      </c>
      <c r="B23" s="5">
        <v>32121.45</v>
      </c>
      <c r="C23" s="5">
        <v>5959.22</v>
      </c>
      <c r="D23" s="5">
        <v>78624.929999999993</v>
      </c>
      <c r="E23" s="5">
        <v>3265.66</v>
      </c>
      <c r="F23" s="5">
        <v>14795.38</v>
      </c>
      <c r="G23" s="5">
        <v>4739.8900000000003</v>
      </c>
      <c r="H23" s="12">
        <f t="shared" ref="H23:H32" si="2">SUM(B23:G23)</f>
        <v>139506.53</v>
      </c>
    </row>
    <row r="24" spans="1:8" x14ac:dyDescent="0.25">
      <c r="A24" s="19" t="s">
        <v>102</v>
      </c>
      <c r="B24" s="5">
        <v>40357.660000000003</v>
      </c>
      <c r="C24" s="5">
        <v>5972.73</v>
      </c>
      <c r="D24" s="5">
        <v>65615.09</v>
      </c>
      <c r="E24" s="5">
        <v>2530.0100000000002</v>
      </c>
      <c r="F24" s="5">
        <v>10443.790000000001</v>
      </c>
      <c r="G24" s="5">
        <v>4868.51</v>
      </c>
      <c r="H24" s="12">
        <f t="shared" si="2"/>
        <v>129787.79</v>
      </c>
    </row>
    <row r="25" spans="1:8" x14ac:dyDescent="0.25">
      <c r="A25" s="19" t="s">
        <v>103</v>
      </c>
      <c r="B25" s="5">
        <v>162026.46</v>
      </c>
      <c r="C25" s="5">
        <v>32830.69</v>
      </c>
      <c r="D25" s="5">
        <v>103968.68</v>
      </c>
      <c r="E25" s="5">
        <v>18749.96</v>
      </c>
      <c r="F25" s="5">
        <v>40094.839999999997</v>
      </c>
      <c r="G25" s="5">
        <v>18642.3</v>
      </c>
      <c r="H25" s="12">
        <f t="shared" si="2"/>
        <v>376312.93</v>
      </c>
    </row>
    <row r="26" spans="1:8" x14ac:dyDescent="0.25">
      <c r="A26" s="19" t="s">
        <v>104</v>
      </c>
      <c r="B26" s="5">
        <v>57749.23</v>
      </c>
      <c r="C26" s="5">
        <v>21507.5</v>
      </c>
      <c r="D26" s="5">
        <v>22661.13</v>
      </c>
      <c r="E26" s="5">
        <v>11418.84</v>
      </c>
      <c r="F26" s="5">
        <v>17182.650000000001</v>
      </c>
      <c r="G26" s="5">
        <v>12876.5</v>
      </c>
      <c r="H26" s="12">
        <f t="shared" si="2"/>
        <v>143395.85</v>
      </c>
    </row>
    <row r="27" spans="1:8" x14ac:dyDescent="0.25">
      <c r="A27" s="19" t="s">
        <v>105</v>
      </c>
      <c r="B27" s="5">
        <v>116732.49</v>
      </c>
      <c r="C27" s="5">
        <v>63282.52</v>
      </c>
      <c r="D27" s="5">
        <v>58238.9</v>
      </c>
      <c r="E27" s="5">
        <v>13389.36</v>
      </c>
      <c r="F27" s="5">
        <v>86375.679999999993</v>
      </c>
      <c r="G27" s="5">
        <v>29623.11</v>
      </c>
      <c r="H27" s="12">
        <f t="shared" si="2"/>
        <v>367642.06</v>
      </c>
    </row>
    <row r="28" spans="1:8" x14ac:dyDescent="0.25">
      <c r="A28" s="19" t="s">
        <v>106</v>
      </c>
      <c r="B28" s="5">
        <v>114848.69</v>
      </c>
      <c r="C28" s="5">
        <v>59247.89</v>
      </c>
      <c r="D28" s="5">
        <v>37309.839999999997</v>
      </c>
      <c r="E28" s="5">
        <v>12871.68</v>
      </c>
      <c r="F28" s="5">
        <v>96346.6</v>
      </c>
      <c r="G28" s="5">
        <v>27501.71</v>
      </c>
      <c r="H28" s="12">
        <f t="shared" si="2"/>
        <v>348126.41000000003</v>
      </c>
    </row>
    <row r="29" spans="1:8" x14ac:dyDescent="0.25">
      <c r="A29" s="19" t="s">
        <v>107</v>
      </c>
      <c r="B29" s="5">
        <v>32887.11</v>
      </c>
      <c r="C29" s="5">
        <v>17739.919999999998</v>
      </c>
      <c r="D29" s="5">
        <v>19463.400000000001</v>
      </c>
      <c r="E29" s="5">
        <v>3948.61</v>
      </c>
      <c r="F29" s="5">
        <v>25489.49</v>
      </c>
      <c r="G29" s="5">
        <v>8038.9</v>
      </c>
      <c r="H29" s="12">
        <f t="shared" si="2"/>
        <v>107567.43</v>
      </c>
    </row>
    <row r="30" spans="1:8" x14ac:dyDescent="0.25">
      <c r="A30" s="19" t="s">
        <v>108</v>
      </c>
      <c r="B30" s="5">
        <v>204060.91</v>
      </c>
      <c r="C30" s="5">
        <v>84295.7</v>
      </c>
      <c r="D30" s="5">
        <v>17991.95</v>
      </c>
      <c r="E30" s="5">
        <v>31918.27</v>
      </c>
      <c r="F30" s="5">
        <v>34365.29</v>
      </c>
      <c r="G30" s="5">
        <v>33102.800000000003</v>
      </c>
      <c r="H30" s="12">
        <f t="shared" si="2"/>
        <v>405734.92</v>
      </c>
    </row>
    <row r="31" spans="1:8" x14ac:dyDescent="0.25">
      <c r="A31" s="19" t="s">
        <v>109</v>
      </c>
      <c r="B31" s="5">
        <v>26077.69</v>
      </c>
      <c r="C31" s="5">
        <v>17481.41</v>
      </c>
      <c r="D31" s="5">
        <v>9914.3700000000008</v>
      </c>
      <c r="E31" s="5">
        <v>3812.7</v>
      </c>
      <c r="F31" s="5">
        <v>45799.199999999997</v>
      </c>
      <c r="G31" s="5">
        <v>10565.16</v>
      </c>
      <c r="H31" s="12">
        <f t="shared" si="2"/>
        <v>113650.53</v>
      </c>
    </row>
    <row r="32" spans="1:8" x14ac:dyDescent="0.25">
      <c r="A32" s="19" t="s">
        <v>110</v>
      </c>
      <c r="B32" s="5">
        <v>203923.02</v>
      </c>
      <c r="C32" s="5">
        <v>61372.58</v>
      </c>
      <c r="D32" s="5">
        <v>38654.800000000003</v>
      </c>
      <c r="E32" s="5">
        <v>44047.19</v>
      </c>
      <c r="F32" s="5">
        <v>60658.54</v>
      </c>
      <c r="G32" s="5">
        <v>30007.75</v>
      </c>
      <c r="H32" s="12">
        <f t="shared" si="2"/>
        <v>438663.87999999995</v>
      </c>
    </row>
    <row r="33" spans="1:8" x14ac:dyDescent="0.25">
      <c r="A33" s="20" t="s">
        <v>85</v>
      </c>
      <c r="B33" s="10">
        <f>SUM(B22:B32)</f>
        <v>1145064.56</v>
      </c>
      <c r="C33" s="10">
        <f t="shared" ref="C33" si="3">SUM(C22:C32)</f>
        <v>388636.73</v>
      </c>
      <c r="D33" s="10">
        <f t="shared" ref="D33" si="4">SUM(D22:D32)</f>
        <v>528837.48</v>
      </c>
      <c r="E33" s="10">
        <f t="shared" ref="E33" si="5">SUM(E22:E32)</f>
        <v>150697.85999999999</v>
      </c>
      <c r="F33" s="10">
        <f t="shared" ref="F33" si="6">SUM(F22:F32)</f>
        <v>449968.68</v>
      </c>
      <c r="G33" s="10">
        <f t="shared" ref="G33" si="7">SUM(G22:G32)</f>
        <v>194123.73</v>
      </c>
      <c r="H33" s="13">
        <f t="shared" ref="H33" si="8">SUM(B33:G33)</f>
        <v>2857329.04</v>
      </c>
    </row>
    <row r="34" spans="1:8" x14ac:dyDescent="0.25">
      <c r="A34" s="48" t="s">
        <v>297</v>
      </c>
      <c r="B34" s="40"/>
      <c r="C34" s="40"/>
      <c r="D34" s="40"/>
      <c r="E34" s="40"/>
      <c r="F34" s="40"/>
      <c r="G34" s="40"/>
      <c r="H34" s="40"/>
    </row>
    <row r="35" spans="1:8" x14ac:dyDescent="0.25">
      <c r="A35" s="48" t="s">
        <v>129</v>
      </c>
      <c r="B35" s="40"/>
      <c r="C35" s="40"/>
      <c r="D35" s="40"/>
      <c r="E35" s="40"/>
      <c r="F35" s="40"/>
      <c r="G35" s="40"/>
      <c r="H35" s="40"/>
    </row>
    <row r="36" spans="1:8" x14ac:dyDescent="0.25">
      <c r="A36" s="39" t="s">
        <v>346</v>
      </c>
      <c r="B36" s="40"/>
      <c r="C36" s="40"/>
      <c r="D36" s="40"/>
      <c r="E36" s="40"/>
      <c r="F36" s="40"/>
      <c r="G36" s="40"/>
      <c r="H36" s="40"/>
    </row>
    <row r="38" spans="1:8" x14ac:dyDescent="0.25">
      <c r="A38" s="3" t="s">
        <v>28</v>
      </c>
    </row>
    <row r="39" spans="1:8" ht="36" x14ac:dyDescent="0.25">
      <c r="B39" s="14" t="s">
        <v>53</v>
      </c>
      <c r="C39" s="15" t="s">
        <v>54</v>
      </c>
      <c r="D39" s="15" t="s">
        <v>55</v>
      </c>
      <c r="E39" s="15" t="s">
        <v>56</v>
      </c>
      <c r="F39" s="15" t="s">
        <v>57</v>
      </c>
      <c r="G39" s="30" t="s">
        <v>58</v>
      </c>
      <c r="H39" s="32" t="s">
        <v>85</v>
      </c>
    </row>
    <row r="40" spans="1:8" x14ac:dyDescent="0.25">
      <c r="A40" s="17" t="s">
        <v>100</v>
      </c>
      <c r="B40" s="5">
        <f t="shared" ref="B40:B51" si="9">B4+B22</f>
        <v>336425.04000000004</v>
      </c>
      <c r="C40" s="5">
        <f t="shared" ref="C40:H40" si="10">C4+C22</f>
        <v>37348.46</v>
      </c>
      <c r="D40" s="5">
        <f t="shared" si="10"/>
        <v>161442.52000000002</v>
      </c>
      <c r="E40" s="5">
        <f t="shared" si="10"/>
        <v>9160.0299999999988</v>
      </c>
      <c r="F40" s="5">
        <f t="shared" si="10"/>
        <v>18903.600000000002</v>
      </c>
      <c r="G40" s="5">
        <f t="shared" si="10"/>
        <v>27178.18</v>
      </c>
      <c r="H40" s="11">
        <f t="shared" si="10"/>
        <v>590457.83000000007</v>
      </c>
    </row>
    <row r="41" spans="1:8" x14ac:dyDescent="0.25">
      <c r="A41" s="19" t="s">
        <v>101</v>
      </c>
      <c r="B41" s="5">
        <f t="shared" si="9"/>
        <v>74244.69</v>
      </c>
      <c r="C41" s="5">
        <f t="shared" ref="C41:H51" si="11">C5+C23</f>
        <v>11449.46</v>
      </c>
      <c r="D41" s="5">
        <f t="shared" si="11"/>
        <v>158379.44</v>
      </c>
      <c r="E41" s="5">
        <f t="shared" si="11"/>
        <v>5938.35</v>
      </c>
      <c r="F41" s="5">
        <f t="shared" si="11"/>
        <v>15140.46</v>
      </c>
      <c r="G41" s="5">
        <f t="shared" si="11"/>
        <v>8748.5499999999993</v>
      </c>
      <c r="H41" s="12">
        <f t="shared" si="11"/>
        <v>273900.94999999995</v>
      </c>
    </row>
    <row r="42" spans="1:8" x14ac:dyDescent="0.25">
      <c r="A42" s="19" t="s">
        <v>102</v>
      </c>
      <c r="B42" s="5">
        <f t="shared" si="9"/>
        <v>80416.490000000005</v>
      </c>
      <c r="C42" s="5">
        <f t="shared" si="11"/>
        <v>11108.36</v>
      </c>
      <c r="D42" s="5">
        <f t="shared" si="11"/>
        <v>115970.41</v>
      </c>
      <c r="E42" s="5">
        <f t="shared" si="11"/>
        <v>4693.2700000000004</v>
      </c>
      <c r="F42" s="5">
        <f t="shared" si="11"/>
        <v>10680.29</v>
      </c>
      <c r="G42" s="5">
        <f t="shared" si="11"/>
        <v>8705.61</v>
      </c>
      <c r="H42" s="12">
        <f t="shared" si="11"/>
        <v>231574.43</v>
      </c>
    </row>
    <row r="43" spans="1:8" x14ac:dyDescent="0.25">
      <c r="A43" s="19" t="s">
        <v>103</v>
      </c>
      <c r="B43" s="5">
        <f t="shared" si="9"/>
        <v>319033.28000000003</v>
      </c>
      <c r="C43" s="5">
        <f t="shared" si="11"/>
        <v>55870.9</v>
      </c>
      <c r="D43" s="5">
        <f t="shared" si="11"/>
        <v>182989.96999999997</v>
      </c>
      <c r="E43" s="5">
        <f t="shared" si="11"/>
        <v>33483.14</v>
      </c>
      <c r="F43" s="5">
        <f t="shared" si="11"/>
        <v>41862.479999999996</v>
      </c>
      <c r="G43" s="5">
        <f t="shared" si="11"/>
        <v>36240.75</v>
      </c>
      <c r="H43" s="12">
        <f t="shared" si="11"/>
        <v>669480.52</v>
      </c>
    </row>
    <row r="44" spans="1:8" x14ac:dyDescent="0.25">
      <c r="A44" s="19" t="s">
        <v>104</v>
      </c>
      <c r="B44" s="5">
        <f t="shared" si="9"/>
        <v>108014.38</v>
      </c>
      <c r="C44" s="5">
        <f t="shared" si="11"/>
        <v>36736.31</v>
      </c>
      <c r="D44" s="5">
        <f t="shared" si="11"/>
        <v>42333.06</v>
      </c>
      <c r="E44" s="5">
        <f t="shared" si="11"/>
        <v>20345.440000000002</v>
      </c>
      <c r="F44" s="5">
        <f t="shared" si="11"/>
        <v>17779.45</v>
      </c>
      <c r="G44" s="5">
        <f t="shared" si="11"/>
        <v>24725.64</v>
      </c>
      <c r="H44" s="12">
        <f t="shared" si="11"/>
        <v>249934.28000000003</v>
      </c>
    </row>
    <row r="45" spans="1:8" x14ac:dyDescent="0.25">
      <c r="A45" s="19" t="s">
        <v>105</v>
      </c>
      <c r="B45" s="5">
        <f t="shared" si="9"/>
        <v>289013.90000000002</v>
      </c>
      <c r="C45" s="5">
        <f t="shared" si="11"/>
        <v>127780.64</v>
      </c>
      <c r="D45" s="5">
        <f t="shared" si="11"/>
        <v>161728.12</v>
      </c>
      <c r="E45" s="5">
        <f t="shared" si="11"/>
        <v>25914.52</v>
      </c>
      <c r="F45" s="5">
        <f t="shared" si="11"/>
        <v>88229.18</v>
      </c>
      <c r="G45" s="5">
        <f t="shared" si="11"/>
        <v>59768.369999999995</v>
      </c>
      <c r="H45" s="12">
        <f t="shared" si="11"/>
        <v>752434.73</v>
      </c>
    </row>
    <row r="46" spans="1:8" x14ac:dyDescent="0.25">
      <c r="A46" s="19" t="s">
        <v>106</v>
      </c>
      <c r="B46" s="5">
        <f t="shared" si="9"/>
        <v>300072.66000000003</v>
      </c>
      <c r="C46" s="5">
        <f t="shared" si="11"/>
        <v>115278.95</v>
      </c>
      <c r="D46" s="5">
        <f t="shared" si="11"/>
        <v>116373.34</v>
      </c>
      <c r="E46" s="5">
        <f t="shared" si="11"/>
        <v>26702.550000000003</v>
      </c>
      <c r="F46" s="5">
        <f t="shared" si="11"/>
        <v>97870.35</v>
      </c>
      <c r="G46" s="5">
        <f t="shared" si="11"/>
        <v>52837.14</v>
      </c>
      <c r="H46" s="12">
        <f t="shared" si="11"/>
        <v>709134.99</v>
      </c>
    </row>
    <row r="47" spans="1:8" x14ac:dyDescent="0.25">
      <c r="A47" s="19" t="s">
        <v>107</v>
      </c>
      <c r="B47" s="5">
        <f t="shared" si="9"/>
        <v>108538.68000000001</v>
      </c>
      <c r="C47" s="5">
        <f t="shared" si="11"/>
        <v>44316.81</v>
      </c>
      <c r="D47" s="5">
        <f t="shared" si="11"/>
        <v>53240.76</v>
      </c>
      <c r="E47" s="5">
        <f t="shared" si="11"/>
        <v>7790.42</v>
      </c>
      <c r="F47" s="5">
        <f t="shared" si="11"/>
        <v>26054.080000000002</v>
      </c>
      <c r="G47" s="5">
        <f t="shared" si="11"/>
        <v>20036.5</v>
      </c>
      <c r="H47" s="12">
        <f t="shared" si="11"/>
        <v>259977.25</v>
      </c>
    </row>
    <row r="48" spans="1:8" x14ac:dyDescent="0.25">
      <c r="A48" s="19" t="s">
        <v>108</v>
      </c>
      <c r="B48" s="5">
        <f t="shared" si="9"/>
        <v>426306.31</v>
      </c>
      <c r="C48" s="5">
        <f t="shared" si="11"/>
        <v>149183.07</v>
      </c>
      <c r="D48" s="5">
        <f t="shared" si="11"/>
        <v>45557.05</v>
      </c>
      <c r="E48" s="5">
        <f t="shared" si="11"/>
        <v>62419.770000000004</v>
      </c>
      <c r="F48" s="5">
        <f t="shared" si="11"/>
        <v>35901.94</v>
      </c>
      <c r="G48" s="5">
        <f t="shared" si="11"/>
        <v>68039.790000000008</v>
      </c>
      <c r="H48" s="12">
        <f t="shared" si="11"/>
        <v>787407.92999999993</v>
      </c>
    </row>
    <row r="49" spans="1:8" x14ac:dyDescent="0.25">
      <c r="A49" s="19" t="s">
        <v>109</v>
      </c>
      <c r="B49" s="5">
        <f t="shared" si="9"/>
        <v>100213.05</v>
      </c>
      <c r="C49" s="5">
        <f t="shared" si="11"/>
        <v>40522.29</v>
      </c>
      <c r="D49" s="5">
        <f t="shared" si="11"/>
        <v>25361.59</v>
      </c>
      <c r="E49" s="5">
        <f t="shared" si="11"/>
        <v>7135.48</v>
      </c>
      <c r="F49" s="5">
        <f t="shared" si="11"/>
        <v>46773.229999999996</v>
      </c>
      <c r="G49" s="5">
        <f t="shared" si="11"/>
        <v>22246.9</v>
      </c>
      <c r="H49" s="12">
        <f t="shared" si="11"/>
        <v>242252.54</v>
      </c>
    </row>
    <row r="50" spans="1:8" x14ac:dyDescent="0.25">
      <c r="A50" s="19" t="s">
        <v>110</v>
      </c>
      <c r="B50" s="5">
        <f t="shared" si="9"/>
        <v>416400.12</v>
      </c>
      <c r="C50" s="5">
        <f t="shared" si="11"/>
        <v>103610.35</v>
      </c>
      <c r="D50" s="5">
        <f t="shared" si="11"/>
        <v>73936.03</v>
      </c>
      <c r="E50" s="5">
        <f t="shared" si="11"/>
        <v>80224.570000000007</v>
      </c>
      <c r="F50" s="5">
        <f t="shared" si="11"/>
        <v>62825.24</v>
      </c>
      <c r="G50" s="5">
        <f t="shared" si="11"/>
        <v>62845.15</v>
      </c>
      <c r="H50" s="12">
        <f t="shared" si="11"/>
        <v>799841.46</v>
      </c>
    </row>
    <row r="51" spans="1:8" x14ac:dyDescent="0.25">
      <c r="A51" s="20" t="s">
        <v>85</v>
      </c>
      <c r="B51" s="10">
        <f t="shared" si="9"/>
        <v>2558678.6</v>
      </c>
      <c r="C51" s="10">
        <f t="shared" si="11"/>
        <v>733205.6</v>
      </c>
      <c r="D51" s="10">
        <f t="shared" si="11"/>
        <v>1137312.29</v>
      </c>
      <c r="E51" s="10">
        <f t="shared" si="11"/>
        <v>283807.53999999998</v>
      </c>
      <c r="F51" s="10">
        <f t="shared" si="11"/>
        <v>462020.3</v>
      </c>
      <c r="G51" s="10">
        <f t="shared" si="11"/>
        <v>391372.57999999996</v>
      </c>
      <c r="H51" s="13">
        <f t="shared" si="11"/>
        <v>5566396.9100000001</v>
      </c>
    </row>
    <row r="52" spans="1:8" x14ac:dyDescent="0.25">
      <c r="A52" s="48" t="s">
        <v>297</v>
      </c>
    </row>
    <row r="53" spans="1:8" x14ac:dyDescent="0.25">
      <c r="A53" s="48" t="s">
        <v>129</v>
      </c>
    </row>
    <row r="54" spans="1:8" x14ac:dyDescent="0.25">
      <c r="A54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baseColWidth="10" defaultRowHeight="15" x14ac:dyDescent="0.25"/>
  <cols>
    <col min="1" max="1" width="41.140625" style="2" customWidth="1"/>
    <col min="2" max="4" width="18" style="2" customWidth="1"/>
    <col min="5" max="16384" width="11.42578125" style="2"/>
  </cols>
  <sheetData>
    <row r="1" spans="1:4" x14ac:dyDescent="0.25">
      <c r="A1" s="1" t="s">
        <v>114</v>
      </c>
    </row>
    <row r="2" spans="1:4" x14ac:dyDescent="0.25">
      <c r="A2" s="3" t="s">
        <v>1</v>
      </c>
    </row>
    <row r="3" spans="1:4" x14ac:dyDescent="0.25">
      <c r="A3"/>
      <c r="B3" s="14" t="s">
        <v>69</v>
      </c>
      <c r="C3" s="30" t="s">
        <v>70</v>
      </c>
      <c r="D3" s="16" t="s">
        <v>85</v>
      </c>
    </row>
    <row r="4" spans="1:4" x14ac:dyDescent="0.25">
      <c r="A4" s="45" t="s">
        <v>60</v>
      </c>
      <c r="B4" s="34">
        <v>7122.02</v>
      </c>
      <c r="C4" s="34">
        <v>316484.32</v>
      </c>
      <c r="D4" s="11">
        <f>B4+C4</f>
        <v>323606.34000000003</v>
      </c>
    </row>
    <row r="5" spans="1:4" x14ac:dyDescent="0.25">
      <c r="A5" s="46" t="s">
        <v>61</v>
      </c>
      <c r="B5" s="5">
        <v>185537.54</v>
      </c>
      <c r="C5" s="5">
        <v>1117677.24</v>
      </c>
      <c r="D5" s="12">
        <f t="shared" ref="D5:D11" si="0">B5+C5</f>
        <v>1303214.78</v>
      </c>
    </row>
    <row r="6" spans="1:4" x14ac:dyDescent="0.25">
      <c r="A6" s="46" t="s">
        <v>62</v>
      </c>
      <c r="B6" s="5">
        <v>260362.93</v>
      </c>
      <c r="C6" s="5">
        <v>2589558.4700000002</v>
      </c>
      <c r="D6" s="12">
        <f t="shared" si="0"/>
        <v>2849921.4000000004</v>
      </c>
    </row>
    <row r="7" spans="1:4" x14ac:dyDescent="0.25">
      <c r="A7" s="46" t="s">
        <v>63</v>
      </c>
      <c r="B7" s="5">
        <v>267073.21999999997</v>
      </c>
      <c r="C7" s="5">
        <v>3186462.15</v>
      </c>
      <c r="D7" s="12">
        <f t="shared" si="0"/>
        <v>3453535.37</v>
      </c>
    </row>
    <row r="8" spans="1:4" x14ac:dyDescent="0.25">
      <c r="A8" s="46" t="s">
        <v>64</v>
      </c>
      <c r="B8" s="5">
        <v>239787.9</v>
      </c>
      <c r="C8" s="5">
        <v>1832368.43</v>
      </c>
      <c r="D8" s="12">
        <f t="shared" si="0"/>
        <v>2072156.3299999998</v>
      </c>
    </row>
    <row r="9" spans="1:4" x14ac:dyDescent="0.25">
      <c r="A9" s="46" t="s">
        <v>65</v>
      </c>
      <c r="B9" s="5">
        <v>762075.05</v>
      </c>
      <c r="C9" s="5">
        <v>4634572.91</v>
      </c>
      <c r="D9" s="12">
        <f t="shared" si="0"/>
        <v>5396647.96</v>
      </c>
    </row>
    <row r="10" spans="1:4" x14ac:dyDescent="0.25">
      <c r="A10" s="46" t="s">
        <v>66</v>
      </c>
      <c r="B10" s="5">
        <v>609339.51</v>
      </c>
      <c r="C10" s="5">
        <v>5718410.5700000003</v>
      </c>
      <c r="D10" s="12">
        <f t="shared" si="0"/>
        <v>6327750.0800000001</v>
      </c>
    </row>
    <row r="11" spans="1:4" x14ac:dyDescent="0.25">
      <c r="A11" s="47" t="s">
        <v>67</v>
      </c>
      <c r="B11" s="5">
        <v>522701.95</v>
      </c>
      <c r="C11" s="5">
        <v>8753841.4000000004</v>
      </c>
      <c r="D11" s="12">
        <f t="shared" si="0"/>
        <v>9276543.3499999996</v>
      </c>
    </row>
    <row r="12" spans="1:4" x14ac:dyDescent="0.25">
      <c r="A12" s="36" t="s">
        <v>85</v>
      </c>
      <c r="B12" s="21">
        <f>SUM(B4:B11)</f>
        <v>2854000.12</v>
      </c>
      <c r="C12" s="10">
        <f t="shared" ref="C12:D12" si="1">SUM(C4:C11)</f>
        <v>28149375.490000002</v>
      </c>
      <c r="D12" s="13">
        <f t="shared" si="1"/>
        <v>31003375.609999999</v>
      </c>
    </row>
    <row r="13" spans="1:4" x14ac:dyDescent="0.25">
      <c r="A13" s="48" t="s">
        <v>297</v>
      </c>
      <c r="B13" s="40"/>
      <c r="C13" s="40"/>
      <c r="D13" s="40"/>
    </row>
    <row r="14" spans="1:4" x14ac:dyDescent="0.25">
      <c r="A14" s="48" t="s">
        <v>129</v>
      </c>
      <c r="B14" s="40"/>
      <c r="C14" s="40"/>
      <c r="D14" s="40"/>
    </row>
    <row r="15" spans="1:4" x14ac:dyDescent="0.25">
      <c r="A15" s="39" t="s">
        <v>347</v>
      </c>
      <c r="B15" s="40"/>
      <c r="C15" s="40"/>
      <c r="D15" s="40"/>
    </row>
    <row r="17" spans="1:4" x14ac:dyDescent="0.25">
      <c r="A17" s="3" t="s">
        <v>2</v>
      </c>
    </row>
    <row r="18" spans="1:4" x14ac:dyDescent="0.25">
      <c r="A18"/>
      <c r="B18" s="14" t="s">
        <v>69</v>
      </c>
      <c r="C18" s="30" t="s">
        <v>70</v>
      </c>
      <c r="D18" s="16" t="s">
        <v>85</v>
      </c>
    </row>
    <row r="19" spans="1:4" x14ac:dyDescent="0.25">
      <c r="A19" s="45" t="s">
        <v>60</v>
      </c>
      <c r="B19" s="34">
        <v>4090.52</v>
      </c>
      <c r="C19" s="34">
        <v>111774.95</v>
      </c>
      <c r="D19" s="11">
        <f>B19+C19</f>
        <v>115865.47</v>
      </c>
    </row>
    <row r="20" spans="1:4" x14ac:dyDescent="0.25">
      <c r="A20" s="46" t="s">
        <v>61</v>
      </c>
      <c r="B20" s="5">
        <v>57953.45</v>
      </c>
      <c r="C20" s="5">
        <v>468638.42</v>
      </c>
      <c r="D20" s="12">
        <f t="shared" ref="D20:D26" si="2">B20+C20</f>
        <v>526591.87</v>
      </c>
    </row>
    <row r="21" spans="1:4" x14ac:dyDescent="0.25">
      <c r="A21" s="46" t="s">
        <v>62</v>
      </c>
      <c r="B21" s="5">
        <v>179936.68</v>
      </c>
      <c r="C21" s="5">
        <v>1781731.14</v>
      </c>
      <c r="D21" s="12">
        <f t="shared" si="2"/>
        <v>1961667.8199999998</v>
      </c>
    </row>
    <row r="22" spans="1:4" x14ac:dyDescent="0.25">
      <c r="A22" s="46" t="s">
        <v>63</v>
      </c>
      <c r="B22" s="5">
        <v>271139.82</v>
      </c>
      <c r="C22" s="5">
        <v>3689369.51</v>
      </c>
      <c r="D22" s="12">
        <f t="shared" si="2"/>
        <v>3960509.3299999996</v>
      </c>
    </row>
    <row r="23" spans="1:4" x14ac:dyDescent="0.25">
      <c r="A23" s="46" t="s">
        <v>64</v>
      </c>
      <c r="B23" s="5">
        <v>734999.96</v>
      </c>
      <c r="C23" s="5">
        <v>5797411.5099999998</v>
      </c>
      <c r="D23" s="12">
        <f t="shared" si="2"/>
        <v>6532411.4699999997</v>
      </c>
    </row>
    <row r="24" spans="1:4" x14ac:dyDescent="0.25">
      <c r="A24" s="46" t="s">
        <v>65</v>
      </c>
      <c r="B24" s="5">
        <v>205583.15</v>
      </c>
      <c r="C24" s="5">
        <v>1075778.33</v>
      </c>
      <c r="D24" s="12">
        <f t="shared" si="2"/>
        <v>1281361.48</v>
      </c>
    </row>
    <row r="25" spans="1:4" x14ac:dyDescent="0.25">
      <c r="A25" s="46" t="s">
        <v>66</v>
      </c>
      <c r="B25" s="5">
        <v>529486.22</v>
      </c>
      <c r="C25" s="5">
        <v>7274015.71</v>
      </c>
      <c r="D25" s="12">
        <f t="shared" si="2"/>
        <v>7803501.9299999997</v>
      </c>
    </row>
    <row r="26" spans="1:4" x14ac:dyDescent="0.25">
      <c r="A26" s="47" t="s">
        <v>67</v>
      </c>
      <c r="B26" s="5">
        <v>1013195.69</v>
      </c>
      <c r="C26" s="5">
        <v>9829307.5199999996</v>
      </c>
      <c r="D26" s="12">
        <f t="shared" si="2"/>
        <v>10842503.209999999</v>
      </c>
    </row>
    <row r="27" spans="1:4" x14ac:dyDescent="0.25">
      <c r="A27" s="36" t="s">
        <v>85</v>
      </c>
      <c r="B27" s="21">
        <f>SUM(B19:B26)</f>
        <v>2996385.4899999998</v>
      </c>
      <c r="C27" s="10">
        <f t="shared" ref="C27" si="3">SUM(C19:C26)</f>
        <v>30028027.09</v>
      </c>
      <c r="D27" s="13">
        <f t="shared" ref="D27" si="4">SUM(D19:D26)</f>
        <v>33024412.579999998</v>
      </c>
    </row>
    <row r="28" spans="1:4" x14ac:dyDescent="0.25">
      <c r="A28" s="48" t="s">
        <v>297</v>
      </c>
      <c r="B28" s="40"/>
      <c r="C28" s="40"/>
      <c r="D28" s="40"/>
    </row>
    <row r="29" spans="1:4" x14ac:dyDescent="0.25">
      <c r="A29" s="48" t="s">
        <v>129</v>
      </c>
      <c r="B29" s="40"/>
      <c r="C29" s="40"/>
      <c r="D29" s="40"/>
    </row>
    <row r="30" spans="1:4" x14ac:dyDescent="0.25">
      <c r="A30" s="39" t="s">
        <v>347</v>
      </c>
      <c r="B30" s="40"/>
      <c r="C30" s="40"/>
      <c r="D30" s="40"/>
    </row>
    <row r="32" spans="1:4" x14ac:dyDescent="0.25">
      <c r="A32" s="3" t="s">
        <v>28</v>
      </c>
    </row>
    <row r="33" spans="1:4" x14ac:dyDescent="0.25">
      <c r="A33"/>
      <c r="B33" s="14" t="s">
        <v>69</v>
      </c>
      <c r="C33" s="30" t="s">
        <v>70</v>
      </c>
      <c r="D33" s="16" t="s">
        <v>85</v>
      </c>
    </row>
    <row r="34" spans="1:4" x14ac:dyDescent="0.25">
      <c r="A34" s="45" t="s">
        <v>60</v>
      </c>
      <c r="B34" s="34">
        <f t="shared" ref="B34:B42" si="5">B4+B19</f>
        <v>11212.54</v>
      </c>
      <c r="C34" s="34">
        <f t="shared" ref="C34:D34" si="6">C4+C19</f>
        <v>428259.27</v>
      </c>
      <c r="D34" s="11">
        <f t="shared" si="6"/>
        <v>439471.81000000006</v>
      </c>
    </row>
    <row r="35" spans="1:4" x14ac:dyDescent="0.25">
      <c r="A35" s="46" t="s">
        <v>61</v>
      </c>
      <c r="B35" s="5">
        <f t="shared" si="5"/>
        <v>243490.99</v>
      </c>
      <c r="C35" s="5">
        <f t="shared" ref="C35:D42" si="7">C5+C20</f>
        <v>1586315.66</v>
      </c>
      <c r="D35" s="12">
        <f t="shared" si="7"/>
        <v>1829806.65</v>
      </c>
    </row>
    <row r="36" spans="1:4" x14ac:dyDescent="0.25">
      <c r="A36" s="46" t="s">
        <v>62</v>
      </c>
      <c r="B36" s="5">
        <f t="shared" si="5"/>
        <v>440299.61</v>
      </c>
      <c r="C36" s="5">
        <f t="shared" si="7"/>
        <v>4371289.6100000003</v>
      </c>
      <c r="D36" s="12">
        <f t="shared" si="7"/>
        <v>4811589.2200000007</v>
      </c>
    </row>
    <row r="37" spans="1:4" x14ac:dyDescent="0.25">
      <c r="A37" s="46" t="s">
        <v>63</v>
      </c>
      <c r="B37" s="5">
        <f t="shared" si="5"/>
        <v>538213.04</v>
      </c>
      <c r="C37" s="5">
        <f t="shared" si="7"/>
        <v>6875831.6600000001</v>
      </c>
      <c r="D37" s="12">
        <f t="shared" si="7"/>
        <v>7414044.6999999993</v>
      </c>
    </row>
    <row r="38" spans="1:4" x14ac:dyDescent="0.25">
      <c r="A38" s="46" t="s">
        <v>64</v>
      </c>
      <c r="B38" s="5">
        <f t="shared" si="5"/>
        <v>974787.86</v>
      </c>
      <c r="C38" s="5">
        <f t="shared" si="7"/>
        <v>7629779.9399999995</v>
      </c>
      <c r="D38" s="12">
        <f t="shared" si="7"/>
        <v>8604567.7999999989</v>
      </c>
    </row>
    <row r="39" spans="1:4" x14ac:dyDescent="0.25">
      <c r="A39" s="46" t="s">
        <v>65</v>
      </c>
      <c r="B39" s="5">
        <f t="shared" si="5"/>
        <v>967658.20000000007</v>
      </c>
      <c r="C39" s="5">
        <f t="shared" si="7"/>
        <v>5710351.2400000002</v>
      </c>
      <c r="D39" s="12">
        <f t="shared" si="7"/>
        <v>6678009.4399999995</v>
      </c>
    </row>
    <row r="40" spans="1:4" x14ac:dyDescent="0.25">
      <c r="A40" s="46" t="s">
        <v>66</v>
      </c>
      <c r="B40" s="5">
        <f t="shared" si="5"/>
        <v>1138825.73</v>
      </c>
      <c r="C40" s="5">
        <f t="shared" si="7"/>
        <v>12992426.280000001</v>
      </c>
      <c r="D40" s="12">
        <f t="shared" si="7"/>
        <v>14131252.01</v>
      </c>
    </row>
    <row r="41" spans="1:4" x14ac:dyDescent="0.25">
      <c r="A41" s="47" t="s">
        <v>67</v>
      </c>
      <c r="B41" s="5">
        <f t="shared" si="5"/>
        <v>1535897.64</v>
      </c>
      <c r="C41" s="5">
        <f t="shared" si="7"/>
        <v>18583148.920000002</v>
      </c>
      <c r="D41" s="12">
        <f t="shared" si="7"/>
        <v>20119046.559999999</v>
      </c>
    </row>
    <row r="42" spans="1:4" x14ac:dyDescent="0.25">
      <c r="A42" s="36" t="s">
        <v>85</v>
      </c>
      <c r="B42" s="21">
        <f t="shared" si="5"/>
        <v>5850385.6099999994</v>
      </c>
      <c r="C42" s="10">
        <f t="shared" si="7"/>
        <v>58177402.579999998</v>
      </c>
      <c r="D42" s="13">
        <f t="shared" si="7"/>
        <v>64027788.189999998</v>
      </c>
    </row>
    <row r="43" spans="1:4" x14ac:dyDescent="0.25">
      <c r="A43" s="48" t="s">
        <v>297</v>
      </c>
    </row>
    <row r="44" spans="1:4" x14ac:dyDescent="0.25">
      <c r="A44" s="48" t="s">
        <v>129</v>
      </c>
    </row>
    <row r="45" spans="1:4" x14ac:dyDescent="0.25">
      <c r="A45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112</v>
      </c>
    </row>
    <row r="2" spans="1:10" x14ac:dyDescent="0.25">
      <c r="A2" s="3" t="s">
        <v>28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f>Img3B_H!B4+Img3B_F!B4</f>
        <v>1299.9299999999998</v>
      </c>
      <c r="C4" s="5">
        <f>Img3B_H!C4+Img3B_F!C4</f>
        <v>30886.45</v>
      </c>
      <c r="D4" s="5">
        <f>Img3B_H!D4+Img3B_F!D4</f>
        <v>20860.03</v>
      </c>
      <c r="E4" s="5">
        <f>Img3B_H!E4+Img3B_F!E4</f>
        <v>47839.87</v>
      </c>
      <c r="F4" s="5">
        <f>Img3B_H!F4+Img3B_F!F4</f>
        <v>115582.57999999999</v>
      </c>
      <c r="G4" s="5">
        <f>Img3B_H!G4+Img3B_F!G4</f>
        <v>155727.62</v>
      </c>
      <c r="H4" s="5">
        <f>Img3B_H!H4+Img3B_F!H4</f>
        <v>161541.60999999999</v>
      </c>
      <c r="I4" s="5">
        <f>Img3B_H!I4+Img3B_F!I4</f>
        <v>81922.22</v>
      </c>
      <c r="J4" s="12">
        <f>Img3B_H!J4+Img3B_F!J4</f>
        <v>615660.31000000006</v>
      </c>
    </row>
    <row r="5" spans="1:10" x14ac:dyDescent="0.25">
      <c r="A5" s="19" t="s">
        <v>101</v>
      </c>
      <c r="B5" s="5">
        <f>Img3B_H!B5+Img3B_F!B5</f>
        <v>414.53999999999996</v>
      </c>
      <c r="C5" s="5">
        <f>Img3B_H!C5+Img3B_F!C5</f>
        <v>8502.06</v>
      </c>
      <c r="D5" s="5">
        <f>Img3B_H!D5+Img3B_F!D5</f>
        <v>20262.79</v>
      </c>
      <c r="E5" s="5">
        <f>Img3B_H!E5+Img3B_F!E5</f>
        <v>17437.84</v>
      </c>
      <c r="F5" s="5">
        <f>Img3B_H!F5+Img3B_F!F5</f>
        <v>20331.990000000002</v>
      </c>
      <c r="G5" s="5">
        <f>Img3B_H!G5+Img3B_F!G5</f>
        <v>17464.54</v>
      </c>
      <c r="H5" s="5">
        <f>Img3B_H!H5+Img3B_F!H5</f>
        <v>157879.87</v>
      </c>
      <c r="I5" s="5">
        <f>Img3B_H!I5+Img3B_F!I5</f>
        <v>43166.619999999995</v>
      </c>
      <c r="J5" s="12">
        <f>Img3B_H!J5+Img3B_F!J5</f>
        <v>285460.25</v>
      </c>
    </row>
    <row r="6" spans="1:10" x14ac:dyDescent="0.25">
      <c r="A6" s="19" t="s">
        <v>102</v>
      </c>
      <c r="B6" s="5">
        <f>Img3B_H!B6+Img3B_F!B6</f>
        <v>789.22</v>
      </c>
      <c r="C6" s="5">
        <f>Img3B_H!C6+Img3B_F!C6</f>
        <v>6983.37</v>
      </c>
      <c r="D6" s="5">
        <f>Img3B_H!D6+Img3B_F!D6</f>
        <v>17852.79</v>
      </c>
      <c r="E6" s="5">
        <f>Img3B_H!E6+Img3B_F!E6</f>
        <v>20703.25</v>
      </c>
      <c r="F6" s="5">
        <f>Img3B_H!F6+Img3B_F!F6</f>
        <v>23930.18</v>
      </c>
      <c r="G6" s="5">
        <f>Img3B_H!G6+Img3B_F!G6</f>
        <v>20010.75</v>
      </c>
      <c r="H6" s="5">
        <f>Img3B_H!H6+Img3B_F!H6</f>
        <v>116679.07</v>
      </c>
      <c r="I6" s="5">
        <f>Img3B_H!I6+Img3B_F!I6</f>
        <v>39896.959999999999</v>
      </c>
      <c r="J6" s="12">
        <f>Img3B_H!J6+Img3B_F!J6</f>
        <v>246845.59</v>
      </c>
    </row>
    <row r="7" spans="1:10" x14ac:dyDescent="0.25">
      <c r="A7" s="19" t="s">
        <v>103</v>
      </c>
      <c r="B7" s="5">
        <f>Img3B_H!B7+Img3B_F!B7</f>
        <v>4402.82</v>
      </c>
      <c r="C7" s="5">
        <f>Img3B_H!C7+Img3B_F!C7</f>
        <v>37528.11</v>
      </c>
      <c r="D7" s="5">
        <f>Img3B_H!D7+Img3B_F!D7</f>
        <v>91903.38</v>
      </c>
      <c r="E7" s="5">
        <f>Img3B_H!E7+Img3B_F!E7</f>
        <v>83877.62</v>
      </c>
      <c r="F7" s="5">
        <f>Img3B_H!F7+Img3B_F!F7</f>
        <v>82342.38</v>
      </c>
      <c r="G7" s="5">
        <f>Img3B_H!G7+Img3B_F!G7</f>
        <v>67379.81</v>
      </c>
      <c r="H7" s="5">
        <f>Img3B_H!H7+Img3B_F!H7</f>
        <v>183843.53</v>
      </c>
      <c r="I7" s="5">
        <f>Img3B_H!I7+Img3B_F!I7</f>
        <v>168536.03</v>
      </c>
      <c r="J7" s="12">
        <f>Img3B_H!J7+Img3B_F!J7</f>
        <v>719813.67999999993</v>
      </c>
    </row>
    <row r="8" spans="1:10" x14ac:dyDescent="0.25">
      <c r="A8" s="19" t="s">
        <v>104</v>
      </c>
      <c r="B8" s="5">
        <f>Img3B_H!B8+Img3B_F!B8</f>
        <v>957.9</v>
      </c>
      <c r="C8" s="5">
        <f>Img3B_H!C8+Img3B_F!C8</f>
        <v>9601.7999999999993</v>
      </c>
      <c r="D8" s="5">
        <f>Img3B_H!D8+Img3B_F!D8</f>
        <v>22242.34</v>
      </c>
      <c r="E8" s="5">
        <f>Img3B_H!E8+Img3B_F!E8</f>
        <v>27759.02</v>
      </c>
      <c r="F8" s="5">
        <f>Img3B_H!F8+Img3B_F!F8</f>
        <v>39604.229999999996</v>
      </c>
      <c r="G8" s="5">
        <f>Img3B_H!G8+Img3B_F!G8</f>
        <v>36801.54</v>
      </c>
      <c r="H8" s="5">
        <f>Img3B_H!H8+Img3B_F!H8</f>
        <v>42508</v>
      </c>
      <c r="I8" s="5">
        <f>Img3B_H!I8+Img3B_F!I8</f>
        <v>104877.57999999999</v>
      </c>
      <c r="J8" s="12">
        <f>Img3B_H!J8+Img3B_F!J8</f>
        <v>284352.40999999997</v>
      </c>
    </row>
    <row r="9" spans="1:10" x14ac:dyDescent="0.25">
      <c r="A9" s="19" t="s">
        <v>105</v>
      </c>
      <c r="B9" s="5">
        <f>Img3B_H!B9+Img3B_F!B9</f>
        <v>274.19</v>
      </c>
      <c r="C9" s="5">
        <f>Img3B_H!C9+Img3B_F!C9</f>
        <v>26506.190000000002</v>
      </c>
      <c r="D9" s="5">
        <f>Img3B_H!D9+Img3B_F!D9</f>
        <v>39434.14</v>
      </c>
      <c r="E9" s="5">
        <f>Img3B_H!E9+Img3B_F!E9</f>
        <v>62622.36</v>
      </c>
      <c r="F9" s="5">
        <f>Img3B_H!F9+Img3B_F!F9</f>
        <v>135978.45000000001</v>
      </c>
      <c r="G9" s="5">
        <f>Img3B_H!G9+Img3B_F!G9</f>
        <v>128116.81</v>
      </c>
      <c r="H9" s="5">
        <f>Img3B_H!H9+Img3B_F!H9</f>
        <v>161896.5</v>
      </c>
      <c r="I9" s="5">
        <f>Img3B_H!I9+Img3B_F!I9</f>
        <v>218611.58000000002</v>
      </c>
      <c r="J9" s="12">
        <f>Img3B_H!J9+Img3B_F!J9</f>
        <v>773440.22</v>
      </c>
    </row>
    <row r="10" spans="1:10" x14ac:dyDescent="0.25">
      <c r="A10" s="19" t="s">
        <v>106</v>
      </c>
      <c r="B10" s="5">
        <f>Img3B_H!B10+Img3B_F!B10</f>
        <v>1135.19</v>
      </c>
      <c r="C10" s="5">
        <f>Img3B_H!C10+Img3B_F!C10</f>
        <v>26936.489999999998</v>
      </c>
      <c r="D10" s="5">
        <f>Img3B_H!D10+Img3B_F!D10</f>
        <v>43579.46</v>
      </c>
      <c r="E10" s="5">
        <f>Img3B_H!E10+Img3B_F!E10</f>
        <v>60466.720000000001</v>
      </c>
      <c r="F10" s="5">
        <f>Img3B_H!F10+Img3B_F!F10</f>
        <v>117520.97</v>
      </c>
      <c r="G10" s="5">
        <f>Img3B_H!G10+Img3B_F!G10</f>
        <v>148052.53</v>
      </c>
      <c r="H10" s="5">
        <f>Img3B_H!H10+Img3B_F!H10</f>
        <v>115764.06</v>
      </c>
      <c r="I10" s="5">
        <f>Img3B_H!I10+Img3B_F!I10</f>
        <v>207352.3</v>
      </c>
      <c r="J10" s="12">
        <f>Img3B_H!J10+Img3B_F!J10</f>
        <v>720807.72</v>
      </c>
    </row>
    <row r="11" spans="1:10" x14ac:dyDescent="0.25">
      <c r="A11" s="19" t="s">
        <v>107</v>
      </c>
      <c r="B11" s="5">
        <f>Img3B_H!B11+Img3B_F!B11</f>
        <v>159.44</v>
      </c>
      <c r="C11" s="5">
        <f>Img3B_H!C11+Img3B_F!C11</f>
        <v>14436.929999999998</v>
      </c>
      <c r="D11" s="5">
        <f>Img3B_H!D11+Img3B_F!D11</f>
        <v>20107.5</v>
      </c>
      <c r="E11" s="5">
        <f>Img3B_H!E11+Img3B_F!E11</f>
        <v>19992.38</v>
      </c>
      <c r="F11" s="5">
        <f>Img3B_H!F11+Img3B_F!F11</f>
        <v>37363.07</v>
      </c>
      <c r="G11" s="5">
        <f>Img3B_H!G11+Img3B_F!G11</f>
        <v>53405.49</v>
      </c>
      <c r="H11" s="5">
        <f>Img3B_H!H11+Img3B_F!H11</f>
        <v>53190.49</v>
      </c>
      <c r="I11" s="5">
        <f>Img3B_H!I11+Img3B_F!I11</f>
        <v>66800.03</v>
      </c>
      <c r="J11" s="12">
        <f>Img3B_H!J11+Img3B_F!J11</f>
        <v>265455.32999999996</v>
      </c>
    </row>
    <row r="12" spans="1:10" x14ac:dyDescent="0.25">
      <c r="A12" s="19" t="s">
        <v>108</v>
      </c>
      <c r="B12" s="5">
        <f>Img3B_H!B12+Img3B_F!B12</f>
        <v>478.14</v>
      </c>
      <c r="C12" s="5">
        <f>Img3B_H!C12+Img3B_F!C12</f>
        <v>23334.22</v>
      </c>
      <c r="D12" s="5">
        <f>Img3B_H!D12+Img3B_F!D12</f>
        <v>57031.61</v>
      </c>
      <c r="E12" s="5">
        <f>Img3B_H!E12+Img3B_F!E12</f>
        <v>88607.09</v>
      </c>
      <c r="F12" s="5">
        <f>Img3B_H!F12+Img3B_F!F12</f>
        <v>227526.91</v>
      </c>
      <c r="G12" s="5">
        <f>Img3B_H!G12+Img3B_F!G12</f>
        <v>152727.87</v>
      </c>
      <c r="H12" s="5">
        <f>Img3B_H!H12+Img3B_F!H12</f>
        <v>45779.64</v>
      </c>
      <c r="I12" s="5">
        <f>Img3B_H!I12+Img3B_F!I12</f>
        <v>239360.06</v>
      </c>
      <c r="J12" s="12">
        <f>Img3B_H!J12+Img3B_F!J12</f>
        <v>834845.54</v>
      </c>
    </row>
    <row r="13" spans="1:10" x14ac:dyDescent="0.25">
      <c r="A13" s="19" t="s">
        <v>109</v>
      </c>
      <c r="B13" s="5">
        <f>Img3B_H!B13+Img3B_F!B13</f>
        <v>495.01</v>
      </c>
      <c r="C13" s="5">
        <f>Img3B_H!C13+Img3B_F!C13</f>
        <v>18512.060000000001</v>
      </c>
      <c r="D13" s="5">
        <f>Img3B_H!D13+Img3B_F!D13</f>
        <v>5733.12</v>
      </c>
      <c r="E13" s="5">
        <f>Img3B_H!E13+Img3B_F!E13</f>
        <v>13453.18</v>
      </c>
      <c r="F13" s="5">
        <f>Img3B_H!F13+Img3B_F!F13</f>
        <v>24432.699999999997</v>
      </c>
      <c r="G13" s="5">
        <f>Img3B_H!G13+Img3B_F!G13</f>
        <v>73997.510000000009</v>
      </c>
      <c r="H13" s="5">
        <f>Img3B_H!H13+Img3B_F!H13</f>
        <v>25649.879999999997</v>
      </c>
      <c r="I13" s="5">
        <f>Img3B_H!I13+Img3B_F!I13</f>
        <v>87575.57</v>
      </c>
      <c r="J13" s="12">
        <f>Img3B_H!J13+Img3B_F!J13</f>
        <v>249849.03</v>
      </c>
    </row>
    <row r="14" spans="1:10" x14ac:dyDescent="0.25">
      <c r="A14" s="19" t="s">
        <v>110</v>
      </c>
      <c r="B14" s="5">
        <f>Img3B_H!B14+Img3B_F!B14</f>
        <v>806.16</v>
      </c>
      <c r="C14" s="5">
        <f>Img3B_H!C14+Img3B_F!C14</f>
        <v>40263.31</v>
      </c>
      <c r="D14" s="5">
        <f>Img3B_H!D14+Img3B_F!D14</f>
        <v>101292.45</v>
      </c>
      <c r="E14" s="5">
        <f>Img3B_H!E14+Img3B_F!E14</f>
        <v>95453.69</v>
      </c>
      <c r="F14" s="5">
        <f>Img3B_H!F14+Img3B_F!F14</f>
        <v>150174.38</v>
      </c>
      <c r="G14" s="5">
        <f>Img3B_H!G14+Img3B_F!G14</f>
        <v>113973.73999999999</v>
      </c>
      <c r="H14" s="5">
        <f>Img3B_H!H14+Img3B_F!H14</f>
        <v>74093.06</v>
      </c>
      <c r="I14" s="5">
        <f>Img3B_H!I14+Img3B_F!I14</f>
        <v>277798.68</v>
      </c>
      <c r="J14" s="12">
        <f>Img3B_H!J14+Img3B_F!J14</f>
        <v>853855.47</v>
      </c>
    </row>
    <row r="15" spans="1:10" x14ac:dyDescent="0.25">
      <c r="A15" s="20" t="s">
        <v>85</v>
      </c>
      <c r="B15" s="10">
        <f>Img3B_H!B15+Img3B_F!B15</f>
        <v>11212.54</v>
      </c>
      <c r="C15" s="10">
        <f>Img3B_H!C15+Img3B_F!C15</f>
        <v>243490.99000000005</v>
      </c>
      <c r="D15" s="10">
        <f>Img3B_H!D15+Img3B_F!D15</f>
        <v>440299.61</v>
      </c>
      <c r="E15" s="10">
        <f>Img3B_H!E15+Img3B_F!E15</f>
        <v>538213.02</v>
      </c>
      <c r="F15" s="10">
        <f>Img3B_H!F15+Img3B_F!F15</f>
        <v>974787.84</v>
      </c>
      <c r="G15" s="10">
        <f>Img3B_H!G15+Img3B_F!G15</f>
        <v>967658.21000000008</v>
      </c>
      <c r="H15" s="10">
        <f>Img3B_H!H15+Img3B_F!H15</f>
        <v>1138825.71</v>
      </c>
      <c r="I15" s="10">
        <f>Img3B_H!I15+Img3B_F!I15</f>
        <v>1535897.63</v>
      </c>
      <c r="J15" s="13">
        <f>Img3B_H!J15+Img3B_F!J15</f>
        <v>5850385.5499999989</v>
      </c>
    </row>
    <row r="16" spans="1:10" x14ac:dyDescent="0.25">
      <c r="A16" s="48" t="s">
        <v>297</v>
      </c>
    </row>
    <row r="17" spans="1:1" x14ac:dyDescent="0.25">
      <c r="A17" s="48" t="s">
        <v>129</v>
      </c>
    </row>
    <row r="18" spans="1:1" x14ac:dyDescent="0.25">
      <c r="A18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124</v>
      </c>
    </row>
    <row r="2" spans="1:10" x14ac:dyDescent="0.25">
      <c r="A2" s="3" t="s">
        <v>28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v>955.06</v>
      </c>
      <c r="C4" s="5">
        <v>25134.93</v>
      </c>
      <c r="D4" s="5">
        <v>12794.74</v>
      </c>
      <c r="E4" s="5">
        <v>27999.06</v>
      </c>
      <c r="F4" s="5">
        <v>12097.21</v>
      </c>
      <c r="G4" s="5">
        <v>120712.37</v>
      </c>
      <c r="H4" s="5">
        <v>85063.48</v>
      </c>
      <c r="I4" s="5">
        <v>31421.02</v>
      </c>
      <c r="J4" s="12">
        <f>SUM(B4:I4)</f>
        <v>316177.87</v>
      </c>
    </row>
    <row r="5" spans="1:10" x14ac:dyDescent="0.25">
      <c r="A5" s="19" t="s">
        <v>101</v>
      </c>
      <c r="B5" s="5">
        <v>240.7</v>
      </c>
      <c r="C5" s="5">
        <v>6540.07</v>
      </c>
      <c r="D5" s="5">
        <v>12214.24</v>
      </c>
      <c r="E5" s="5">
        <v>9297.31</v>
      </c>
      <c r="F5" s="5">
        <v>5006.5600000000004</v>
      </c>
      <c r="G5" s="5">
        <v>13991.01</v>
      </c>
      <c r="H5" s="5">
        <v>79533.850000000006</v>
      </c>
      <c r="I5" s="5">
        <v>13542.98</v>
      </c>
      <c r="J5" s="12">
        <f t="shared" ref="J5:J14" si="0">SUM(B5:I5)</f>
        <v>140366.72</v>
      </c>
    </row>
    <row r="6" spans="1:10" x14ac:dyDescent="0.25">
      <c r="A6" s="19" t="s">
        <v>102</v>
      </c>
      <c r="B6" s="5">
        <v>491.98</v>
      </c>
      <c r="C6" s="5">
        <v>5031.03</v>
      </c>
      <c r="D6" s="5">
        <v>9718.84</v>
      </c>
      <c r="E6" s="5">
        <v>9838.23</v>
      </c>
      <c r="F6" s="5">
        <v>4324.71</v>
      </c>
      <c r="G6" s="5">
        <v>15632.41</v>
      </c>
      <c r="H6" s="5">
        <v>51136.15</v>
      </c>
      <c r="I6" s="5">
        <v>14411.43</v>
      </c>
      <c r="J6" s="12">
        <f t="shared" si="0"/>
        <v>110584.78</v>
      </c>
    </row>
    <row r="7" spans="1:10" x14ac:dyDescent="0.25">
      <c r="A7" s="19" t="s">
        <v>103</v>
      </c>
      <c r="B7" s="5">
        <v>2569.17</v>
      </c>
      <c r="C7" s="5">
        <v>25027.35</v>
      </c>
      <c r="D7" s="5">
        <v>48136.02</v>
      </c>
      <c r="E7" s="5">
        <v>31284.82</v>
      </c>
      <c r="F7" s="5">
        <v>17152.669999999998</v>
      </c>
      <c r="G7" s="5">
        <v>53594.07</v>
      </c>
      <c r="H7" s="5">
        <v>79264.639999999999</v>
      </c>
      <c r="I7" s="5">
        <v>61790.54</v>
      </c>
      <c r="J7" s="12">
        <f t="shared" si="0"/>
        <v>318819.27999999997</v>
      </c>
    </row>
    <row r="8" spans="1:10" x14ac:dyDescent="0.25">
      <c r="A8" s="19" t="s">
        <v>104</v>
      </c>
      <c r="B8" s="5">
        <v>476.76</v>
      </c>
      <c r="C8" s="5">
        <v>6371.07</v>
      </c>
      <c r="D8" s="5">
        <v>9996.27</v>
      </c>
      <c r="E8" s="5">
        <v>9930.66</v>
      </c>
      <c r="F8" s="5">
        <v>8377.16</v>
      </c>
      <c r="G8" s="5">
        <v>27463.439999999999</v>
      </c>
      <c r="H8" s="5">
        <v>19683.07</v>
      </c>
      <c r="I8" s="5">
        <v>42005.52</v>
      </c>
      <c r="J8" s="12">
        <f t="shared" si="0"/>
        <v>124303.94999999998</v>
      </c>
    </row>
    <row r="9" spans="1:10" x14ac:dyDescent="0.25">
      <c r="A9" s="19" t="s">
        <v>105</v>
      </c>
      <c r="B9" s="5">
        <v>201.64</v>
      </c>
      <c r="C9" s="5">
        <v>22426.65</v>
      </c>
      <c r="D9" s="5">
        <v>25034.26</v>
      </c>
      <c r="E9" s="5">
        <v>33833.9</v>
      </c>
      <c r="F9" s="5">
        <v>41138.11</v>
      </c>
      <c r="G9" s="5">
        <v>107081.5</v>
      </c>
      <c r="H9" s="5">
        <v>103515.4</v>
      </c>
      <c r="I9" s="5">
        <v>61868.54</v>
      </c>
      <c r="J9" s="12">
        <f t="shared" si="0"/>
        <v>395099.99999999994</v>
      </c>
    </row>
    <row r="10" spans="1:10" x14ac:dyDescent="0.25">
      <c r="A10" s="19" t="s">
        <v>106</v>
      </c>
      <c r="B10" s="5">
        <v>962.67</v>
      </c>
      <c r="C10" s="5">
        <v>22467.64</v>
      </c>
      <c r="D10" s="5">
        <v>29402.66</v>
      </c>
      <c r="E10" s="5">
        <v>34867.07</v>
      </c>
      <c r="F10" s="5">
        <v>28612.81</v>
      </c>
      <c r="G10" s="5">
        <v>120750.56</v>
      </c>
      <c r="H10" s="5">
        <v>78672.289999999994</v>
      </c>
      <c r="I10" s="5">
        <v>51660.67</v>
      </c>
      <c r="J10" s="12">
        <f t="shared" si="0"/>
        <v>367396.37</v>
      </c>
    </row>
    <row r="11" spans="1:10" x14ac:dyDescent="0.25">
      <c r="A11" s="19" t="s">
        <v>107</v>
      </c>
      <c r="B11" s="5">
        <v>122.57</v>
      </c>
      <c r="C11" s="5">
        <v>12927.71</v>
      </c>
      <c r="D11" s="5">
        <v>13950.14</v>
      </c>
      <c r="E11" s="5">
        <v>12585.33</v>
      </c>
      <c r="F11" s="5">
        <v>13441.68</v>
      </c>
      <c r="G11" s="5">
        <v>46950.1</v>
      </c>
      <c r="H11" s="5">
        <v>33828.199999999997</v>
      </c>
      <c r="I11" s="5">
        <v>21894.59</v>
      </c>
      <c r="J11" s="12">
        <f t="shared" si="0"/>
        <v>155700.31999999998</v>
      </c>
    </row>
    <row r="12" spans="1:10" x14ac:dyDescent="0.25">
      <c r="A12" s="19" t="s">
        <v>108</v>
      </c>
      <c r="B12" s="5">
        <v>244.94</v>
      </c>
      <c r="C12" s="5">
        <v>16469.73</v>
      </c>
      <c r="D12" s="5">
        <v>38439.78</v>
      </c>
      <c r="E12" s="5">
        <v>47015.17</v>
      </c>
      <c r="F12" s="5">
        <v>60139.839999999997</v>
      </c>
      <c r="G12" s="5">
        <v>115662.67</v>
      </c>
      <c r="H12" s="5">
        <v>27588.44</v>
      </c>
      <c r="I12" s="5">
        <v>99621.71</v>
      </c>
      <c r="J12" s="12">
        <f t="shared" si="0"/>
        <v>405182.28</v>
      </c>
    </row>
    <row r="13" spans="1:10" x14ac:dyDescent="0.25">
      <c r="A13" s="19" t="s">
        <v>109</v>
      </c>
      <c r="B13" s="5">
        <v>430.89</v>
      </c>
      <c r="C13" s="5">
        <v>16336.16</v>
      </c>
      <c r="D13" s="5">
        <v>3772.63</v>
      </c>
      <c r="E13" s="5">
        <v>8491.93</v>
      </c>
      <c r="F13" s="5">
        <v>7018.33</v>
      </c>
      <c r="G13" s="5">
        <v>60172.66</v>
      </c>
      <c r="H13" s="5">
        <v>15617.92</v>
      </c>
      <c r="I13" s="5">
        <v>20757.47</v>
      </c>
      <c r="J13" s="12">
        <f t="shared" si="0"/>
        <v>132597.99</v>
      </c>
    </row>
    <row r="14" spans="1:10" x14ac:dyDescent="0.25">
      <c r="A14" s="19" t="s">
        <v>110</v>
      </c>
      <c r="B14" s="5">
        <v>425.63</v>
      </c>
      <c r="C14" s="5">
        <v>26805.200000000001</v>
      </c>
      <c r="D14" s="5">
        <v>56903.35</v>
      </c>
      <c r="E14" s="5">
        <v>41929.730000000003</v>
      </c>
      <c r="F14" s="5">
        <v>42478.81</v>
      </c>
      <c r="G14" s="5">
        <v>80064.259999999995</v>
      </c>
      <c r="H14" s="5">
        <v>35436.07</v>
      </c>
      <c r="I14" s="5">
        <v>103727.48</v>
      </c>
      <c r="J14" s="12">
        <f t="shared" si="0"/>
        <v>387770.52999999997</v>
      </c>
    </row>
    <row r="15" spans="1:10" x14ac:dyDescent="0.25">
      <c r="A15" s="20" t="s">
        <v>85</v>
      </c>
      <c r="B15" s="10">
        <f>SUM(B4:B14)</f>
        <v>7122.01</v>
      </c>
      <c r="C15" s="10">
        <f t="shared" ref="C15:J15" si="1">SUM(C4:C14)</f>
        <v>185537.54000000004</v>
      </c>
      <c r="D15" s="10">
        <f t="shared" si="1"/>
        <v>260362.93</v>
      </c>
      <c r="E15" s="10">
        <f t="shared" si="1"/>
        <v>267073.20999999996</v>
      </c>
      <c r="F15" s="10">
        <f t="shared" si="1"/>
        <v>239787.88999999998</v>
      </c>
      <c r="G15" s="10">
        <f t="shared" si="1"/>
        <v>762075.05</v>
      </c>
      <c r="H15" s="10">
        <f t="shared" si="1"/>
        <v>609339.50999999989</v>
      </c>
      <c r="I15" s="10">
        <f t="shared" si="1"/>
        <v>522701.95000000007</v>
      </c>
      <c r="J15" s="13">
        <f t="shared" si="1"/>
        <v>2854000.0899999994</v>
      </c>
    </row>
    <row r="16" spans="1:10" x14ac:dyDescent="0.25">
      <c r="A16" s="48" t="s">
        <v>297</v>
      </c>
    </row>
    <row r="17" spans="1:1" x14ac:dyDescent="0.25">
      <c r="A17" s="48" t="s">
        <v>129</v>
      </c>
    </row>
    <row r="18" spans="1:1" x14ac:dyDescent="0.25">
      <c r="A18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125</v>
      </c>
    </row>
    <row r="2" spans="1:10" x14ac:dyDescent="0.25">
      <c r="A2" s="3" t="s">
        <v>28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v>344.87</v>
      </c>
      <c r="C4" s="5">
        <v>5751.52</v>
      </c>
      <c r="D4" s="5">
        <v>8065.29</v>
      </c>
      <c r="E4" s="5">
        <v>19840.810000000001</v>
      </c>
      <c r="F4" s="5">
        <v>103485.37</v>
      </c>
      <c r="G4" s="5">
        <v>35015.25</v>
      </c>
      <c r="H4" s="5">
        <v>76478.13</v>
      </c>
      <c r="I4" s="5">
        <v>50501.2</v>
      </c>
      <c r="J4" s="12">
        <f>SUM(B4:I4)</f>
        <v>299482.44</v>
      </c>
    </row>
    <row r="5" spans="1:10" x14ac:dyDescent="0.25">
      <c r="A5" s="19" t="s">
        <v>101</v>
      </c>
      <c r="B5" s="5">
        <v>173.84</v>
      </c>
      <c r="C5" s="5">
        <v>1961.99</v>
      </c>
      <c r="D5" s="5">
        <v>8048.55</v>
      </c>
      <c r="E5" s="5">
        <v>8140.53</v>
      </c>
      <c r="F5" s="5">
        <v>15325.43</v>
      </c>
      <c r="G5" s="5">
        <v>3473.53</v>
      </c>
      <c r="H5" s="5">
        <v>78346.02</v>
      </c>
      <c r="I5" s="5">
        <v>29623.64</v>
      </c>
      <c r="J5" s="12">
        <f t="shared" ref="J5:J14" si="0">SUM(B5:I5)</f>
        <v>145093.53</v>
      </c>
    </row>
    <row r="6" spans="1:10" x14ac:dyDescent="0.25">
      <c r="A6" s="19" t="s">
        <v>102</v>
      </c>
      <c r="B6" s="5">
        <v>297.24</v>
      </c>
      <c r="C6" s="5">
        <v>1952.34</v>
      </c>
      <c r="D6" s="5">
        <v>8133.95</v>
      </c>
      <c r="E6" s="5">
        <v>10865.02</v>
      </c>
      <c r="F6" s="5">
        <v>19605.47</v>
      </c>
      <c r="G6" s="5">
        <v>4378.34</v>
      </c>
      <c r="H6" s="5">
        <v>65542.92</v>
      </c>
      <c r="I6" s="5">
        <v>25485.53</v>
      </c>
      <c r="J6" s="12">
        <f t="shared" si="0"/>
        <v>136260.81</v>
      </c>
    </row>
    <row r="7" spans="1:10" x14ac:dyDescent="0.25">
      <c r="A7" s="19" t="s">
        <v>103</v>
      </c>
      <c r="B7" s="5">
        <v>1833.65</v>
      </c>
      <c r="C7" s="5">
        <v>12500.76</v>
      </c>
      <c r="D7" s="5">
        <v>43767.360000000001</v>
      </c>
      <c r="E7" s="5">
        <v>52592.800000000003</v>
      </c>
      <c r="F7" s="5">
        <v>65189.71</v>
      </c>
      <c r="G7" s="5">
        <v>13785.74</v>
      </c>
      <c r="H7" s="5">
        <v>104578.89</v>
      </c>
      <c r="I7" s="5">
        <v>106745.49</v>
      </c>
      <c r="J7" s="12">
        <f t="shared" si="0"/>
        <v>400994.39999999997</v>
      </c>
    </row>
    <row r="8" spans="1:10" x14ac:dyDescent="0.25">
      <c r="A8" s="19" t="s">
        <v>104</v>
      </c>
      <c r="B8" s="5">
        <v>481.14</v>
      </c>
      <c r="C8" s="5">
        <v>3230.73</v>
      </c>
      <c r="D8" s="5">
        <v>12246.07</v>
      </c>
      <c r="E8" s="5">
        <v>17828.36</v>
      </c>
      <c r="F8" s="5">
        <v>31227.07</v>
      </c>
      <c r="G8" s="5">
        <v>9338.1</v>
      </c>
      <c r="H8" s="5">
        <v>22824.93</v>
      </c>
      <c r="I8" s="5">
        <v>62872.06</v>
      </c>
      <c r="J8" s="12">
        <f t="shared" si="0"/>
        <v>160048.46</v>
      </c>
    </row>
    <row r="9" spans="1:10" x14ac:dyDescent="0.25">
      <c r="A9" s="19" t="s">
        <v>105</v>
      </c>
      <c r="B9" s="5">
        <v>72.55</v>
      </c>
      <c r="C9" s="5">
        <v>4079.54</v>
      </c>
      <c r="D9" s="5">
        <v>14399.88</v>
      </c>
      <c r="E9" s="5">
        <v>28788.46</v>
      </c>
      <c r="F9" s="5">
        <v>94840.34</v>
      </c>
      <c r="G9" s="5">
        <v>21035.31</v>
      </c>
      <c r="H9" s="5">
        <v>58381.1</v>
      </c>
      <c r="I9" s="5">
        <v>156743.04000000001</v>
      </c>
      <c r="J9" s="12">
        <f t="shared" si="0"/>
        <v>378340.22</v>
      </c>
    </row>
    <row r="10" spans="1:10" x14ac:dyDescent="0.25">
      <c r="A10" s="19" t="s">
        <v>106</v>
      </c>
      <c r="B10" s="5">
        <v>172.52</v>
      </c>
      <c r="C10" s="5">
        <v>4468.8500000000004</v>
      </c>
      <c r="D10" s="5">
        <v>14176.8</v>
      </c>
      <c r="E10" s="5">
        <v>25599.65</v>
      </c>
      <c r="F10" s="5">
        <v>88908.160000000003</v>
      </c>
      <c r="G10" s="5">
        <v>27301.97</v>
      </c>
      <c r="H10" s="5">
        <v>37091.769999999997</v>
      </c>
      <c r="I10" s="5">
        <v>155691.63</v>
      </c>
      <c r="J10" s="12">
        <f t="shared" si="0"/>
        <v>353411.35</v>
      </c>
    </row>
    <row r="11" spans="1:10" x14ac:dyDescent="0.25">
      <c r="A11" s="19" t="s">
        <v>107</v>
      </c>
      <c r="B11" s="5">
        <v>36.869999999999997</v>
      </c>
      <c r="C11" s="5">
        <v>1509.22</v>
      </c>
      <c r="D11" s="5">
        <v>6157.36</v>
      </c>
      <c r="E11" s="5">
        <v>7407.05</v>
      </c>
      <c r="F11" s="5">
        <v>23921.39</v>
      </c>
      <c r="G11" s="5">
        <v>6455.39</v>
      </c>
      <c r="H11" s="5">
        <v>19362.29</v>
      </c>
      <c r="I11" s="5">
        <v>44905.440000000002</v>
      </c>
      <c r="J11" s="12">
        <f t="shared" si="0"/>
        <v>109755.01000000001</v>
      </c>
    </row>
    <row r="12" spans="1:10" x14ac:dyDescent="0.25">
      <c r="A12" s="19" t="s">
        <v>108</v>
      </c>
      <c r="B12" s="5">
        <v>233.2</v>
      </c>
      <c r="C12" s="5">
        <v>6864.49</v>
      </c>
      <c r="D12" s="5">
        <v>18591.830000000002</v>
      </c>
      <c r="E12" s="5">
        <v>41591.919999999998</v>
      </c>
      <c r="F12" s="5">
        <v>167387.07</v>
      </c>
      <c r="G12" s="5">
        <v>37065.199999999997</v>
      </c>
      <c r="H12" s="5">
        <v>18191.2</v>
      </c>
      <c r="I12" s="5">
        <v>139738.35</v>
      </c>
      <c r="J12" s="12">
        <f t="shared" si="0"/>
        <v>429663.26</v>
      </c>
    </row>
    <row r="13" spans="1:10" x14ac:dyDescent="0.25">
      <c r="A13" s="19" t="s">
        <v>109</v>
      </c>
      <c r="B13" s="5">
        <v>64.12</v>
      </c>
      <c r="C13" s="5">
        <v>2175.9</v>
      </c>
      <c r="D13" s="5">
        <v>1960.49</v>
      </c>
      <c r="E13" s="5">
        <v>4961.25</v>
      </c>
      <c r="F13" s="5">
        <v>17414.37</v>
      </c>
      <c r="G13" s="5">
        <v>13824.85</v>
      </c>
      <c r="H13" s="5">
        <v>10031.959999999999</v>
      </c>
      <c r="I13" s="5">
        <v>66818.100000000006</v>
      </c>
      <c r="J13" s="12">
        <f t="shared" si="0"/>
        <v>117251.04000000001</v>
      </c>
    </row>
    <row r="14" spans="1:10" x14ac:dyDescent="0.25">
      <c r="A14" s="19" t="s">
        <v>110</v>
      </c>
      <c r="B14" s="5">
        <v>380.53</v>
      </c>
      <c r="C14" s="5">
        <v>13458.11</v>
      </c>
      <c r="D14" s="5">
        <v>44389.1</v>
      </c>
      <c r="E14" s="5">
        <v>53523.96</v>
      </c>
      <c r="F14" s="5">
        <v>107695.57</v>
      </c>
      <c r="G14" s="5">
        <v>33909.480000000003</v>
      </c>
      <c r="H14" s="5">
        <v>38656.99</v>
      </c>
      <c r="I14" s="5">
        <v>174071.2</v>
      </c>
      <c r="J14" s="12">
        <f t="shared" si="0"/>
        <v>466084.94000000006</v>
      </c>
    </row>
    <row r="15" spans="1:10" x14ac:dyDescent="0.25">
      <c r="A15" s="20" t="s">
        <v>85</v>
      </c>
      <c r="B15" s="10">
        <f>SUM(B4:B14)</f>
        <v>4090.5299999999997</v>
      </c>
      <c r="C15" s="10">
        <f t="shared" ref="C15:J15" si="1">SUM(C4:C14)</f>
        <v>57953.450000000004</v>
      </c>
      <c r="D15" s="10">
        <f t="shared" si="1"/>
        <v>179936.68000000002</v>
      </c>
      <c r="E15" s="10">
        <f t="shared" si="1"/>
        <v>271139.81</v>
      </c>
      <c r="F15" s="10">
        <f t="shared" si="1"/>
        <v>734999.95</v>
      </c>
      <c r="G15" s="10">
        <f t="shared" si="1"/>
        <v>205583.16</v>
      </c>
      <c r="H15" s="10">
        <f t="shared" si="1"/>
        <v>529486.20000000007</v>
      </c>
      <c r="I15" s="10">
        <f t="shared" si="1"/>
        <v>1013195.6799999999</v>
      </c>
      <c r="J15" s="13">
        <f t="shared" si="1"/>
        <v>2996385.46</v>
      </c>
    </row>
    <row r="16" spans="1:10" x14ac:dyDescent="0.25">
      <c r="A16" s="48" t="s">
        <v>297</v>
      </c>
    </row>
    <row r="17" spans="1:1" x14ac:dyDescent="0.25">
      <c r="A17" s="48" t="s">
        <v>129</v>
      </c>
    </row>
    <row r="18" spans="1:1" x14ac:dyDescent="0.25">
      <c r="A18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7" width="11.7109375" style="2" bestFit="1" customWidth="1"/>
    <col min="8" max="16384" width="11.42578125" style="2"/>
  </cols>
  <sheetData>
    <row r="1" spans="1:6" x14ac:dyDescent="0.25">
      <c r="A1" s="1" t="s">
        <v>115</v>
      </c>
    </row>
    <row r="2" spans="1:6" x14ac:dyDescent="0.25">
      <c r="A2" s="3" t="s">
        <v>69</v>
      </c>
    </row>
    <row r="3" spans="1:6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30" t="s">
        <v>85</v>
      </c>
    </row>
    <row r="4" spans="1:6" x14ac:dyDescent="0.25">
      <c r="A4" s="17" t="s">
        <v>86</v>
      </c>
      <c r="B4" s="5">
        <f>Nat1_H!B4+Nat1_F!B4</f>
        <v>0</v>
      </c>
      <c r="C4" s="5">
        <f>Nat1_H!C4+Nat1_F!C4</f>
        <v>0</v>
      </c>
      <c r="D4" s="5">
        <f>Nat1_H!D4+Nat1_F!D4</f>
        <v>0</v>
      </c>
      <c r="E4" s="5">
        <f>Nat1_H!E4+Nat1_F!E4</f>
        <v>0</v>
      </c>
      <c r="F4" s="11">
        <f>Nat1_H!F4+Nat1_F!F4</f>
        <v>0</v>
      </c>
    </row>
    <row r="5" spans="1:6" x14ac:dyDescent="0.25">
      <c r="A5" s="19" t="s">
        <v>87</v>
      </c>
      <c r="B5" s="5">
        <f>Nat1_H!B5+Nat1_F!B5</f>
        <v>73012.149999999994</v>
      </c>
      <c r="C5" s="5">
        <f>Nat1_H!C5+Nat1_F!C5</f>
        <v>136384.32999999999</v>
      </c>
      <c r="D5" s="5">
        <f>Nat1_H!D5+Nat1_F!D5</f>
        <v>1237236.76</v>
      </c>
      <c r="E5" s="5">
        <f>Nat1_H!E5+Nat1_F!E5</f>
        <v>904736.6</v>
      </c>
      <c r="F5" s="12">
        <f>Nat1_H!F5+Nat1_F!F5</f>
        <v>2351369.84</v>
      </c>
    </row>
    <row r="6" spans="1:6" x14ac:dyDescent="0.25">
      <c r="A6" s="19" t="s">
        <v>88</v>
      </c>
      <c r="B6" s="5">
        <f>Nat1_H!B6+Nat1_F!B6</f>
        <v>25029.68</v>
      </c>
      <c r="C6" s="5">
        <f>Nat1_H!C6+Nat1_F!C6</f>
        <v>26505.25</v>
      </c>
      <c r="D6" s="5">
        <f>Nat1_H!D6+Nat1_F!D6</f>
        <v>229935.27</v>
      </c>
      <c r="E6" s="5">
        <f>Nat1_H!E6+Nat1_F!E6</f>
        <v>179881.82</v>
      </c>
      <c r="F6" s="12">
        <f>Nat1_H!F6+Nat1_F!F6</f>
        <v>461352.01999999996</v>
      </c>
    </row>
    <row r="7" spans="1:6" x14ac:dyDescent="0.25">
      <c r="A7" s="19" t="s">
        <v>89</v>
      </c>
      <c r="B7" s="5">
        <f>Nat1_H!B7+Nat1_F!B7</f>
        <v>10660.76</v>
      </c>
      <c r="C7" s="5">
        <f>Nat1_H!C7+Nat1_F!C7</f>
        <v>8429.92</v>
      </c>
      <c r="D7" s="5">
        <f>Nat1_H!D7+Nat1_F!D7</f>
        <v>56232.84</v>
      </c>
      <c r="E7" s="5">
        <f>Nat1_H!E7+Nat1_F!E7</f>
        <v>88013.18</v>
      </c>
      <c r="F7" s="12">
        <f>Nat1_H!F7+Nat1_F!F7</f>
        <v>163336.70000000001</v>
      </c>
    </row>
    <row r="8" spans="1:6" x14ac:dyDescent="0.25">
      <c r="A8" s="19" t="s">
        <v>90</v>
      </c>
      <c r="B8" s="5">
        <f>Nat1_H!B8+Nat1_F!B8</f>
        <v>12491.04</v>
      </c>
      <c r="C8" s="5">
        <f>Nat1_H!C8+Nat1_F!C8</f>
        <v>7614.72</v>
      </c>
      <c r="D8" s="5">
        <f>Nat1_H!D8+Nat1_F!D8</f>
        <v>50817.51</v>
      </c>
      <c r="E8" s="5">
        <f>Nat1_H!E8+Nat1_F!E8</f>
        <v>60636.94</v>
      </c>
      <c r="F8" s="12">
        <f>Nat1_H!F8+Nat1_F!F8</f>
        <v>131560.21000000002</v>
      </c>
    </row>
    <row r="9" spans="1:6" x14ac:dyDescent="0.25">
      <c r="A9" s="19" t="s">
        <v>91</v>
      </c>
      <c r="B9" s="5">
        <f>Nat1_H!B9+Nat1_F!B9</f>
        <v>44952.68</v>
      </c>
      <c r="C9" s="5">
        <f>Nat1_H!C9+Nat1_F!C9</f>
        <v>50175.81</v>
      </c>
      <c r="D9" s="5">
        <f>Nat1_H!D9+Nat1_F!D9</f>
        <v>279487.14</v>
      </c>
      <c r="E9" s="5">
        <f>Nat1_H!E9+Nat1_F!E9</f>
        <v>167854.12</v>
      </c>
      <c r="F9" s="12">
        <f>Nat1_H!F9+Nat1_F!F9</f>
        <v>542469.75</v>
      </c>
    </row>
    <row r="10" spans="1:6" x14ac:dyDescent="0.25">
      <c r="A10" s="19" t="s">
        <v>92</v>
      </c>
      <c r="B10" s="5">
        <f>Nat1_H!B10+Nat1_F!B10</f>
        <v>25125.239999999998</v>
      </c>
      <c r="C10" s="5">
        <f>Nat1_H!C10+Nat1_F!C10</f>
        <v>25289.760000000002</v>
      </c>
      <c r="D10" s="5">
        <f>Nat1_H!D10+Nat1_F!D10</f>
        <v>91863.18</v>
      </c>
      <c r="E10" s="5">
        <f>Nat1_H!E10+Nat1_F!E10</f>
        <v>33560.78</v>
      </c>
      <c r="F10" s="12">
        <f>Nat1_H!F10+Nat1_F!F10</f>
        <v>175838.96</v>
      </c>
    </row>
    <row r="11" spans="1:6" x14ac:dyDescent="0.25">
      <c r="A11" s="19" t="s">
        <v>93</v>
      </c>
      <c r="B11" s="5">
        <f>Nat1_H!B11+Nat1_F!B11</f>
        <v>11233.25</v>
      </c>
      <c r="C11" s="5">
        <f>Nat1_H!C11+Nat1_F!C11</f>
        <v>25630.78</v>
      </c>
      <c r="D11" s="5">
        <f>Nat1_H!D11+Nat1_F!D11</f>
        <v>216520.38</v>
      </c>
      <c r="E11" s="5">
        <f>Nat1_H!E11+Nat1_F!E11</f>
        <v>163591.71</v>
      </c>
      <c r="F11" s="12">
        <f>Nat1_H!F11+Nat1_F!F11</f>
        <v>416976.12</v>
      </c>
    </row>
    <row r="12" spans="1:6" x14ac:dyDescent="0.25">
      <c r="A12" s="19" t="s">
        <v>94</v>
      </c>
      <c r="B12" s="5">
        <f>Nat1_H!B12+Nat1_F!B12</f>
        <v>10465.39</v>
      </c>
      <c r="C12" s="5">
        <f>Nat1_H!C12+Nat1_F!C12</f>
        <v>41336.65</v>
      </c>
      <c r="D12" s="5">
        <f>Nat1_H!D12+Nat1_F!D12</f>
        <v>206324.93</v>
      </c>
      <c r="E12" s="5">
        <f>Nat1_H!E12+Nat1_F!E12</f>
        <v>122651.91</v>
      </c>
      <c r="F12" s="12">
        <f>Nat1_H!F12+Nat1_F!F12</f>
        <v>380778.88</v>
      </c>
    </row>
    <row r="13" spans="1:6" x14ac:dyDescent="0.25">
      <c r="A13" s="19" t="s">
        <v>95</v>
      </c>
      <c r="B13" s="5">
        <f>Nat1_H!B13+Nat1_F!B13</f>
        <v>4319.9500000000007</v>
      </c>
      <c r="C13" s="5">
        <f>Nat1_H!C13+Nat1_F!C13</f>
        <v>11704.56</v>
      </c>
      <c r="D13" s="5">
        <f>Nat1_H!D13+Nat1_F!D13</f>
        <v>87460.86</v>
      </c>
      <c r="E13" s="5">
        <f>Nat1_H!E13+Nat1_F!E13</f>
        <v>37652.78</v>
      </c>
      <c r="F13" s="12">
        <f>Nat1_H!F13+Nat1_F!F13</f>
        <v>141138.15</v>
      </c>
    </row>
    <row r="14" spans="1:6" x14ac:dyDescent="0.25">
      <c r="A14" s="19" t="s">
        <v>96</v>
      </c>
      <c r="B14" s="5">
        <f>Nat1_H!B14+Nat1_F!B14</f>
        <v>28770.760000000002</v>
      </c>
      <c r="C14" s="5">
        <f>Nat1_H!C14+Nat1_F!C14</f>
        <v>69580.84</v>
      </c>
      <c r="D14" s="5">
        <f>Nat1_H!D14+Nat1_F!D14</f>
        <v>305302</v>
      </c>
      <c r="E14" s="5">
        <f>Nat1_H!E14+Nat1_F!E14</f>
        <v>54659.649999999994</v>
      </c>
      <c r="F14" s="12">
        <f>Nat1_H!F14+Nat1_F!F14</f>
        <v>458313.25</v>
      </c>
    </row>
    <row r="15" spans="1:6" x14ac:dyDescent="0.25">
      <c r="A15" s="19" t="s">
        <v>97</v>
      </c>
      <c r="B15" s="5">
        <f>Nat1_H!B15+Nat1_F!B15</f>
        <v>6438.6</v>
      </c>
      <c r="C15" s="5">
        <f>Nat1_H!C15+Nat1_F!C15</f>
        <v>15442.2</v>
      </c>
      <c r="D15" s="5">
        <f>Nat1_H!D15+Nat1_F!D15</f>
        <v>113128.61</v>
      </c>
      <c r="E15" s="5">
        <f>Nat1_H!E15+Nat1_F!E15</f>
        <v>37242.53</v>
      </c>
      <c r="F15" s="12">
        <f>Nat1_H!F15+Nat1_F!F15</f>
        <v>172251.94</v>
      </c>
    </row>
    <row r="16" spans="1:6" x14ac:dyDescent="0.25">
      <c r="A16" s="19" t="s">
        <v>98</v>
      </c>
      <c r="B16" s="5">
        <f>Nat1_H!B16+Nat1_F!B16</f>
        <v>29417.43</v>
      </c>
      <c r="C16" s="5">
        <f>Nat1_H!C16+Nat1_F!C16</f>
        <v>73495.92</v>
      </c>
      <c r="D16" s="5">
        <f>Nat1_H!D16+Nat1_F!D16</f>
        <v>285707.19999999995</v>
      </c>
      <c r="E16" s="5">
        <f>Nat1_H!E16+Nat1_F!E16</f>
        <v>64307.45</v>
      </c>
      <c r="F16" s="12">
        <f>Nat1_H!F16+Nat1_F!F16</f>
        <v>452928</v>
      </c>
    </row>
    <row r="17" spans="1:6" x14ac:dyDescent="0.25">
      <c r="A17" s="20" t="s">
        <v>85</v>
      </c>
      <c r="B17" s="10">
        <f>Nat1_H!B17+Nat1_F!B17</f>
        <v>281916.93000000005</v>
      </c>
      <c r="C17" s="10">
        <f>Nat1_H!C17+Nat1_F!C17</f>
        <v>491590.73999999993</v>
      </c>
      <c r="D17" s="10">
        <f>Nat1_H!D17+Nat1_F!D17</f>
        <v>3160016.68</v>
      </c>
      <c r="E17" s="10">
        <f>Nat1_H!E17+Nat1_F!E17</f>
        <v>1914789.4699999997</v>
      </c>
      <c r="F17" s="13">
        <f>Nat1_H!F17+Nat1_F!F17</f>
        <v>5848313.8200000003</v>
      </c>
    </row>
    <row r="18" spans="1:6" x14ac:dyDescent="0.25">
      <c r="A18" s="48" t="s">
        <v>298</v>
      </c>
      <c r="B18" s="40"/>
      <c r="C18" s="40"/>
      <c r="D18" s="40"/>
      <c r="E18" s="40"/>
      <c r="F18" s="40"/>
    </row>
    <row r="19" spans="1:6" x14ac:dyDescent="0.25">
      <c r="A19" s="48" t="s">
        <v>129</v>
      </c>
      <c r="B19" s="40"/>
      <c r="C19" s="40"/>
      <c r="D19" s="40"/>
      <c r="E19" s="40"/>
      <c r="F19" s="40"/>
    </row>
    <row r="20" spans="1:6" x14ac:dyDescent="0.25">
      <c r="A20" s="48" t="str">
        <f>IF(1&lt;2,"Lecture : " &amp;ROUND(D5,0)&amp;" immigrés de 25 à 54 ans sont devenus français par acquisition.","")</f>
        <v>Lecture : 1237237 immigrés de 25 à 54 ans sont devenus français par acquisition.</v>
      </c>
      <c r="B20" s="40"/>
      <c r="C20" s="40"/>
      <c r="D20" s="40"/>
      <c r="E20" s="40"/>
      <c r="F20" s="40"/>
    </row>
    <row r="21" spans="1:6" x14ac:dyDescent="0.25">
      <c r="A21" s="39" t="s">
        <v>346</v>
      </c>
      <c r="B21" s="40"/>
      <c r="C21" s="40"/>
      <c r="D21" s="40"/>
      <c r="E21" s="40"/>
      <c r="F21" s="40"/>
    </row>
    <row r="23" spans="1:6" x14ac:dyDescent="0.25">
      <c r="A23" s="3" t="s">
        <v>70</v>
      </c>
    </row>
    <row r="24" spans="1:6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6" x14ac:dyDescent="0.25">
      <c r="A25" s="17" t="s">
        <v>86</v>
      </c>
      <c r="B25" s="5">
        <f>Nat1_H!B25+Nat1_F!B26</f>
        <v>10925880.98</v>
      </c>
      <c r="C25" s="5">
        <f>Nat1_H!C25+Nat1_F!C26</f>
        <v>6977696.1099999994</v>
      </c>
      <c r="D25" s="5">
        <f>Nat1_H!D25+Nat1_F!D26</f>
        <v>21389888.719999999</v>
      </c>
      <c r="E25" s="5">
        <f>Nat1_H!E25+Nat1_F!E26</f>
        <v>17776044</v>
      </c>
      <c r="F25" s="11">
        <f>Nat1_H!F25+Nat1_F!F26</f>
        <v>57069509.810000002</v>
      </c>
    </row>
    <row r="26" spans="1:6" x14ac:dyDescent="0.25">
      <c r="A26" s="19" t="s">
        <v>87</v>
      </c>
      <c r="B26" s="5">
        <f>Nat1_H!B26+Nat1_F!B27</f>
        <v>38223.800000000003</v>
      </c>
      <c r="C26" s="5">
        <f>Nat1_H!C26+Nat1_F!C27</f>
        <v>119029.32</v>
      </c>
      <c r="D26" s="5">
        <f>Nat1_H!D26+Nat1_F!D27</f>
        <v>240546.25</v>
      </c>
      <c r="E26" s="5">
        <f>Nat1_H!E26+Nat1_F!E27</f>
        <v>131186.19</v>
      </c>
      <c r="F26" s="12">
        <f>Nat1_H!F26+Nat1_F!F27</f>
        <v>528985.56000000006</v>
      </c>
    </row>
    <row r="27" spans="1:6" x14ac:dyDescent="0.25">
      <c r="A27" s="19" t="s">
        <v>88</v>
      </c>
      <c r="B27" s="5">
        <f>Nat1_H!B27+Nat1_F!B28</f>
        <v>35236.85</v>
      </c>
      <c r="C27" s="5">
        <f>Nat1_H!C27+Nat1_F!C28</f>
        <v>9483.9000000000015</v>
      </c>
      <c r="D27" s="5">
        <f>Nat1_H!D27+Nat1_F!D28</f>
        <v>22584.38</v>
      </c>
      <c r="E27" s="5">
        <f>Nat1_H!E27+Nat1_F!E28</f>
        <v>1572.7</v>
      </c>
      <c r="F27" s="12">
        <f>Nat1_H!F27+Nat1_F!F28</f>
        <v>68877.83</v>
      </c>
    </row>
    <row r="28" spans="1:6" x14ac:dyDescent="0.25">
      <c r="A28" s="19" t="s">
        <v>89</v>
      </c>
      <c r="B28" s="5">
        <f>Nat1_H!B28+Nat1_F!B29</f>
        <v>7014.5</v>
      </c>
      <c r="C28" s="5">
        <f>Nat1_H!C28+Nat1_F!C29</f>
        <v>1625.97</v>
      </c>
      <c r="D28" s="5">
        <f>Nat1_H!D28+Nat1_F!D29</f>
        <v>5866.74</v>
      </c>
      <c r="E28" s="5">
        <f>Nat1_H!E28+Nat1_F!E29</f>
        <v>2942.55</v>
      </c>
      <c r="F28" s="12">
        <f>Nat1_H!F28+Nat1_F!F29</f>
        <v>17449.760000000002</v>
      </c>
    </row>
    <row r="29" spans="1:6" x14ac:dyDescent="0.25">
      <c r="A29" s="19" t="s">
        <v>90</v>
      </c>
      <c r="B29" s="5">
        <f>Nat1_H!B29+Nat1_F!B30</f>
        <v>5134.6900000000005</v>
      </c>
      <c r="C29" s="5">
        <f>Nat1_H!C29+Nat1_F!C30</f>
        <v>953.55</v>
      </c>
      <c r="D29" s="5">
        <f>Nat1_H!D29+Nat1_F!D30</f>
        <v>4772.9399999999996</v>
      </c>
      <c r="E29" s="5">
        <f>Nat1_H!E29+Nat1_F!E30</f>
        <v>1422.2600000000002</v>
      </c>
      <c r="F29" s="12">
        <f>Nat1_H!F29+Nat1_F!F30</f>
        <v>12283.44</v>
      </c>
    </row>
    <row r="30" spans="1:6" x14ac:dyDescent="0.25">
      <c r="A30" s="19" t="s">
        <v>91</v>
      </c>
      <c r="B30" s="5">
        <f>Nat1_H!B30+Nat1_F!B31</f>
        <v>40624.520000000004</v>
      </c>
      <c r="C30" s="5">
        <f>Nat1_H!C30+Nat1_F!C31</f>
        <v>5528.29</v>
      </c>
      <c r="D30" s="5">
        <f>Nat1_H!D30+Nat1_F!D31</f>
        <v>4887.32</v>
      </c>
      <c r="E30" s="5">
        <f>Nat1_H!E30+Nat1_F!E31</f>
        <v>3803.7799999999997</v>
      </c>
      <c r="F30" s="12">
        <f>Nat1_H!F30+Nat1_F!F31</f>
        <v>54843.91</v>
      </c>
    </row>
    <row r="31" spans="1:6" x14ac:dyDescent="0.25">
      <c r="A31" s="19" t="s">
        <v>92</v>
      </c>
      <c r="B31" s="5">
        <f>Nat1_H!B31+Nat1_F!B32</f>
        <v>20361.22</v>
      </c>
      <c r="C31" s="5">
        <f>Nat1_H!C31+Nat1_F!C32</f>
        <v>1275.58</v>
      </c>
      <c r="D31" s="5">
        <f>Nat1_H!D31+Nat1_F!D32</f>
        <v>3053.12</v>
      </c>
      <c r="E31" s="5">
        <f>Nat1_H!E31+Nat1_F!E32</f>
        <v>2181.4399999999996</v>
      </c>
      <c r="F31" s="12">
        <f>Nat1_H!F31+Nat1_F!F32</f>
        <v>26871.360000000001</v>
      </c>
    </row>
    <row r="32" spans="1:6" x14ac:dyDescent="0.25">
      <c r="A32" s="19" t="s">
        <v>93</v>
      </c>
      <c r="B32" s="5">
        <f>Nat1_H!B32+Nat1_F!B33</f>
        <v>54397.62</v>
      </c>
      <c r="C32" s="5">
        <f>Nat1_H!C32+Nat1_F!C33</f>
        <v>1143.01</v>
      </c>
      <c r="D32" s="5">
        <f>Nat1_H!D32+Nat1_F!D33</f>
        <v>6724.65</v>
      </c>
      <c r="E32" s="5">
        <f>Nat1_H!E32+Nat1_F!E33</f>
        <v>4338.8500000000004</v>
      </c>
      <c r="F32" s="12">
        <f>Nat1_H!F32+Nat1_F!F33</f>
        <v>66604.13</v>
      </c>
    </row>
    <row r="33" spans="1:6" x14ac:dyDescent="0.25">
      <c r="A33" s="19" t="s">
        <v>94</v>
      </c>
      <c r="B33" s="5">
        <f>Nat1_H!B33+Nat1_F!B34</f>
        <v>60377.03</v>
      </c>
      <c r="C33" s="5">
        <f>Nat1_H!C33+Nat1_F!C34</f>
        <v>1854.77</v>
      </c>
      <c r="D33" s="5">
        <f>Nat1_H!D33+Nat1_F!D34</f>
        <v>3879.71</v>
      </c>
      <c r="E33" s="5">
        <f>Nat1_H!E33+Nat1_F!E34</f>
        <v>1411.76</v>
      </c>
      <c r="F33" s="12">
        <f>Nat1_H!F33+Nat1_F!F34</f>
        <v>67523.27</v>
      </c>
    </row>
    <row r="34" spans="1:6" x14ac:dyDescent="0.25">
      <c r="A34" s="19" t="s">
        <v>95</v>
      </c>
      <c r="B34" s="5">
        <f>Nat1_H!B34+Nat1_F!B35</f>
        <v>21627.309999999998</v>
      </c>
      <c r="C34" s="5">
        <f>Nat1_H!C34+Nat1_F!C35</f>
        <v>1066.98</v>
      </c>
      <c r="D34" s="5">
        <f>Nat1_H!D34+Nat1_F!D35</f>
        <v>3461.41</v>
      </c>
      <c r="E34" s="5">
        <f>Nat1_H!E34+Nat1_F!E35</f>
        <v>651.99</v>
      </c>
      <c r="F34" s="12">
        <f>Nat1_H!F34+Nat1_F!F35</f>
        <v>26807.690000000002</v>
      </c>
    </row>
    <row r="35" spans="1:6" x14ac:dyDescent="0.25">
      <c r="A35" s="19" t="s">
        <v>96</v>
      </c>
      <c r="B35" s="5">
        <f>Nat1_H!B35+Nat1_F!B36</f>
        <v>121880.56</v>
      </c>
      <c r="C35" s="5">
        <f>Nat1_H!C35+Nat1_F!C36</f>
        <v>2448.54</v>
      </c>
      <c r="D35" s="5">
        <f>Nat1_H!D35+Nat1_F!D36</f>
        <v>4383.29</v>
      </c>
      <c r="E35" s="5">
        <f>Nat1_H!E35+Nat1_F!E36</f>
        <v>1569.1399999999999</v>
      </c>
      <c r="F35" s="12">
        <f>Nat1_H!F35+Nat1_F!F36</f>
        <v>130281.53</v>
      </c>
    </row>
    <row r="36" spans="1:6" x14ac:dyDescent="0.25">
      <c r="A36" s="19" t="s">
        <v>97</v>
      </c>
      <c r="B36" s="5">
        <f>Nat1_H!B36+Nat1_F!B37</f>
        <v>40174.080000000002</v>
      </c>
      <c r="C36" s="5">
        <f>Nat1_H!C36+Nat1_F!C37</f>
        <v>1281.77</v>
      </c>
      <c r="D36" s="5">
        <f>Nat1_H!D36+Nat1_F!D37</f>
        <v>1739.62</v>
      </c>
      <c r="E36" s="5">
        <f>Nat1_H!E36+Nat1_F!E37</f>
        <v>248.29</v>
      </c>
      <c r="F36" s="12">
        <f>Nat1_H!F36+Nat1_F!F37</f>
        <v>43443.759999999995</v>
      </c>
    </row>
    <row r="37" spans="1:6" x14ac:dyDescent="0.25">
      <c r="A37" s="19" t="s">
        <v>98</v>
      </c>
      <c r="B37" s="5">
        <f>Nat1_H!B37+Nat1_F!B38</f>
        <v>57721.86</v>
      </c>
      <c r="C37" s="5">
        <f>Nat1_H!C37+Nat1_F!C38</f>
        <v>2836.99</v>
      </c>
      <c r="D37" s="5">
        <f>Nat1_H!D37+Nat1_F!D38</f>
        <v>3952.08</v>
      </c>
      <c r="E37" s="5">
        <f>Nat1_H!E37+Nat1_F!E38</f>
        <v>1651.26</v>
      </c>
      <c r="F37" s="12">
        <f>Nat1_H!F37+Nat1_F!F38</f>
        <v>66162.19</v>
      </c>
    </row>
    <row r="38" spans="1:6" x14ac:dyDescent="0.25">
      <c r="A38" s="20" t="s">
        <v>85</v>
      </c>
      <c r="B38" s="10">
        <f>Nat1_H!B38+Nat1_F!B39</f>
        <v>11428655.020000001</v>
      </c>
      <c r="C38" s="10">
        <f>Nat1_H!C38+Nat1_F!C39</f>
        <v>7126224.7799999993</v>
      </c>
      <c r="D38" s="10">
        <f>Nat1_H!D38+Nat1_F!D39</f>
        <v>21695740.230000004</v>
      </c>
      <c r="E38" s="10">
        <f>Nat1_H!E38+Nat1_F!E39</f>
        <v>17929024.210000001</v>
      </c>
      <c r="F38" s="13">
        <f>Nat1_H!F38+Nat1_F!F39</f>
        <v>58179644.239999995</v>
      </c>
    </row>
    <row r="39" spans="1:6" x14ac:dyDescent="0.25">
      <c r="A39" s="48" t="s">
        <v>298</v>
      </c>
      <c r="B39" s="40"/>
      <c r="C39" s="40"/>
      <c r="D39" s="40"/>
      <c r="E39" s="40"/>
      <c r="F39" s="40"/>
    </row>
    <row r="40" spans="1:6" x14ac:dyDescent="0.25">
      <c r="A40" s="48" t="s">
        <v>129</v>
      </c>
      <c r="B40" s="40"/>
      <c r="C40" s="40"/>
      <c r="D40" s="40"/>
      <c r="E40" s="40"/>
      <c r="F40" s="40"/>
    </row>
    <row r="41" spans="1:6" x14ac:dyDescent="0.25">
      <c r="A41" s="48" t="str">
        <f>IF(1&lt;2,"Lecture : "&amp;ROUND(D26,0)&amp;" non-immigrés de 25 à 54 ans sont devenus français par acquisition (ils étaient donc nés en France de nationalité étrangère).","")</f>
        <v>Lecture : 240546 non-immigrés de 25 à 54 ans sont devenus français par acquisition (ils étaient donc nés en France de nationalité étrangère).</v>
      </c>
      <c r="B41" s="40"/>
      <c r="C41" s="40"/>
      <c r="D41" s="40"/>
      <c r="E41" s="40"/>
      <c r="F41" s="40"/>
    </row>
    <row r="42" spans="1:6" x14ac:dyDescent="0.25">
      <c r="A42" s="39" t="s">
        <v>346</v>
      </c>
      <c r="B42" s="40"/>
      <c r="C42" s="40"/>
      <c r="D42" s="40"/>
      <c r="E42" s="40"/>
      <c r="F42" s="40"/>
    </row>
    <row r="44" spans="1:6" x14ac:dyDescent="0.25">
      <c r="A44" s="3" t="s">
        <v>28</v>
      </c>
    </row>
    <row r="45" spans="1:6" x14ac:dyDescent="0.25">
      <c r="B45" s="14" t="s">
        <v>35</v>
      </c>
      <c r="C45" s="15" t="s">
        <v>82</v>
      </c>
      <c r="D45" s="15" t="s">
        <v>83</v>
      </c>
      <c r="E45" s="30" t="s">
        <v>84</v>
      </c>
      <c r="F45" s="16" t="s">
        <v>85</v>
      </c>
    </row>
    <row r="46" spans="1:6" x14ac:dyDescent="0.25">
      <c r="A46" s="17" t="s">
        <v>86</v>
      </c>
      <c r="B46" s="5">
        <f>Nat1_H!B47+Nat1_F!B47</f>
        <v>10925880.98</v>
      </c>
      <c r="C46" s="5">
        <f>Nat1_H!C47+Nat1_F!C47</f>
        <v>6977696.1099999994</v>
      </c>
      <c r="D46" s="5">
        <f>Nat1_H!D47+Nat1_F!D47</f>
        <v>21389888.719999999</v>
      </c>
      <c r="E46" s="5">
        <f>Nat1_H!E47+Nat1_F!E47</f>
        <v>17776044</v>
      </c>
      <c r="F46" s="11">
        <f>Nat1_H!F47+Nat1_F!F47</f>
        <v>57069509.810000002</v>
      </c>
    </row>
    <row r="47" spans="1:6" x14ac:dyDescent="0.25">
      <c r="A47" s="19" t="s">
        <v>87</v>
      </c>
      <c r="B47" s="5">
        <f>Nat1_H!B48+Nat1_F!B48</f>
        <v>111235.95000000001</v>
      </c>
      <c r="C47" s="5">
        <f>Nat1_H!C48+Nat1_F!C48</f>
        <v>255413.64999999997</v>
      </c>
      <c r="D47" s="5">
        <f>Nat1_H!D48+Nat1_F!D48</f>
        <v>1477783.01</v>
      </c>
      <c r="E47" s="5">
        <f>Nat1_H!E48+Nat1_F!E48</f>
        <v>1035922.79</v>
      </c>
      <c r="F47" s="12">
        <f>Nat1_H!F48+Nat1_F!F48</f>
        <v>2880355.4</v>
      </c>
    </row>
    <row r="48" spans="1:6" x14ac:dyDescent="0.25">
      <c r="A48" s="19" t="s">
        <v>88</v>
      </c>
      <c r="B48" s="5">
        <f>Nat1_H!B49+Nat1_F!B49</f>
        <v>60266.53</v>
      </c>
      <c r="C48" s="5">
        <f>Nat1_H!C49+Nat1_F!C49</f>
        <v>35989.149999999994</v>
      </c>
      <c r="D48" s="5">
        <f>Nat1_H!D49+Nat1_F!D49</f>
        <v>252519.65</v>
      </c>
      <c r="E48" s="5">
        <f>Nat1_H!E49+Nat1_F!E49</f>
        <v>181454.52000000002</v>
      </c>
      <c r="F48" s="12">
        <f>Nat1_H!F49+Nat1_F!F49</f>
        <v>530229.85</v>
      </c>
    </row>
    <row r="49" spans="1:6" x14ac:dyDescent="0.25">
      <c r="A49" s="19" t="s">
        <v>89</v>
      </c>
      <c r="B49" s="5">
        <f>Nat1_H!B50+Nat1_F!B50</f>
        <v>17675.259999999998</v>
      </c>
      <c r="C49" s="5">
        <f>Nat1_H!C50+Nat1_F!C50</f>
        <v>10055.89</v>
      </c>
      <c r="D49" s="5">
        <f>Nat1_H!D50+Nat1_F!D50</f>
        <v>62099.58</v>
      </c>
      <c r="E49" s="5">
        <f>Nat1_H!E50+Nat1_F!E50</f>
        <v>90955.73</v>
      </c>
      <c r="F49" s="12">
        <f>Nat1_H!F50+Nat1_F!F50</f>
        <v>180786.46000000002</v>
      </c>
    </row>
    <row r="50" spans="1:6" x14ac:dyDescent="0.25">
      <c r="A50" s="19" t="s">
        <v>90</v>
      </c>
      <c r="B50" s="5">
        <f>Nat1_H!B51+Nat1_F!B51</f>
        <v>17625.730000000003</v>
      </c>
      <c r="C50" s="5">
        <f>Nat1_H!C51+Nat1_F!C51</f>
        <v>8568.27</v>
      </c>
      <c r="D50" s="5">
        <f>Nat1_H!D51+Nat1_F!D51</f>
        <v>55590.450000000004</v>
      </c>
      <c r="E50" s="5">
        <f>Nat1_H!E51+Nat1_F!E51</f>
        <v>62059.200000000004</v>
      </c>
      <c r="F50" s="12">
        <f>Nat1_H!F51+Nat1_F!F51</f>
        <v>143843.65000000002</v>
      </c>
    </row>
    <row r="51" spans="1:6" x14ac:dyDescent="0.25">
      <c r="A51" s="19" t="s">
        <v>91</v>
      </c>
      <c r="B51" s="5">
        <f>Nat1_H!B52+Nat1_F!B52</f>
        <v>85577.200000000012</v>
      </c>
      <c r="C51" s="5">
        <f>Nat1_H!C52+Nat1_F!C52</f>
        <v>55704.100000000006</v>
      </c>
      <c r="D51" s="5">
        <f>Nat1_H!D52+Nat1_F!D52</f>
        <v>284374.46000000002</v>
      </c>
      <c r="E51" s="5">
        <f>Nat1_H!E52+Nat1_F!E52</f>
        <v>171657.9</v>
      </c>
      <c r="F51" s="12">
        <f>Nat1_H!F52+Nat1_F!F52</f>
        <v>597313.66</v>
      </c>
    </row>
    <row r="52" spans="1:6" x14ac:dyDescent="0.25">
      <c r="A52" s="19" t="s">
        <v>92</v>
      </c>
      <c r="B52" s="5">
        <f>Nat1_H!B53+Nat1_F!B53</f>
        <v>45486.460000000006</v>
      </c>
      <c r="C52" s="5">
        <f>Nat1_H!C53+Nat1_F!C53</f>
        <v>26565.34</v>
      </c>
      <c r="D52" s="5">
        <f>Nat1_H!D53+Nat1_F!D53</f>
        <v>94916.299999999988</v>
      </c>
      <c r="E52" s="5">
        <f>Nat1_H!E53+Nat1_F!E53</f>
        <v>35742.22</v>
      </c>
      <c r="F52" s="12">
        <f>Nat1_H!F53+Nat1_F!F53</f>
        <v>202710.32</v>
      </c>
    </row>
    <row r="53" spans="1:6" x14ac:dyDescent="0.25">
      <c r="A53" s="19" t="s">
        <v>93</v>
      </c>
      <c r="B53" s="5">
        <f>Nat1_H!B54+Nat1_F!B54</f>
        <v>65630.87</v>
      </c>
      <c r="C53" s="5">
        <f>Nat1_H!C54+Nat1_F!C54</f>
        <v>26773.79</v>
      </c>
      <c r="D53" s="5">
        <f>Nat1_H!D54+Nat1_F!D54</f>
        <v>223245.03000000003</v>
      </c>
      <c r="E53" s="5">
        <f>Nat1_H!E54+Nat1_F!E54</f>
        <v>167930.56</v>
      </c>
      <c r="F53" s="12">
        <f>Nat1_H!F54+Nat1_F!F54</f>
        <v>483580.25</v>
      </c>
    </row>
    <row r="54" spans="1:6" x14ac:dyDescent="0.25">
      <c r="A54" s="19" t="s">
        <v>94</v>
      </c>
      <c r="B54" s="5">
        <f>Nat1_H!B55+Nat1_F!B55</f>
        <v>70842.420000000013</v>
      </c>
      <c r="C54" s="5">
        <f>Nat1_H!C55+Nat1_F!C55</f>
        <v>43191.42</v>
      </c>
      <c r="D54" s="5">
        <f>Nat1_H!D55+Nat1_F!D55</f>
        <v>210204.64</v>
      </c>
      <c r="E54" s="5">
        <f>Nat1_H!E55+Nat1_F!E55</f>
        <v>124063.67000000001</v>
      </c>
      <c r="F54" s="12">
        <f>Nat1_H!F55+Nat1_F!F55</f>
        <v>448302.15</v>
      </c>
    </row>
    <row r="55" spans="1:6" x14ac:dyDescent="0.25">
      <c r="A55" s="19" t="s">
        <v>95</v>
      </c>
      <c r="B55" s="5">
        <f>Nat1_H!B56+Nat1_F!B56</f>
        <v>25947.260000000002</v>
      </c>
      <c r="C55" s="5">
        <f>Nat1_H!C56+Nat1_F!C56</f>
        <v>12771.539999999999</v>
      </c>
      <c r="D55" s="5">
        <f>Nat1_H!D56+Nat1_F!D56</f>
        <v>90922.26999999999</v>
      </c>
      <c r="E55" s="5">
        <f>Nat1_H!E56+Nat1_F!E56</f>
        <v>38304.770000000004</v>
      </c>
      <c r="F55" s="12">
        <f>Nat1_H!F56+Nat1_F!F56</f>
        <v>167945.84</v>
      </c>
    </row>
    <row r="56" spans="1:6" x14ac:dyDescent="0.25">
      <c r="A56" s="19" t="s">
        <v>96</v>
      </c>
      <c r="B56" s="5">
        <f>Nat1_H!B57+Nat1_F!B57</f>
        <v>150651.32</v>
      </c>
      <c r="C56" s="5">
        <f>Nat1_H!C57+Nat1_F!C57</f>
        <v>72029.38</v>
      </c>
      <c r="D56" s="5">
        <f>Nat1_H!D57+Nat1_F!D57</f>
        <v>309685.29000000004</v>
      </c>
      <c r="E56" s="5">
        <f>Nat1_H!E57+Nat1_F!E57</f>
        <v>56228.789999999994</v>
      </c>
      <c r="F56" s="12">
        <f>Nat1_H!F57+Nat1_F!F57</f>
        <v>588594.78</v>
      </c>
    </row>
    <row r="57" spans="1:6" x14ac:dyDescent="0.25">
      <c r="A57" s="19" t="s">
        <v>97</v>
      </c>
      <c r="B57" s="5">
        <f>Nat1_H!B58+Nat1_F!B58</f>
        <v>46612.68</v>
      </c>
      <c r="C57" s="5">
        <f>Nat1_H!C58+Nat1_F!C58</f>
        <v>16723.97</v>
      </c>
      <c r="D57" s="5">
        <f>Nat1_H!D58+Nat1_F!D58</f>
        <v>114868.23</v>
      </c>
      <c r="E57" s="5">
        <f>Nat1_H!E58+Nat1_F!E58</f>
        <v>37490.819999999992</v>
      </c>
      <c r="F57" s="12">
        <f>Nat1_H!F58+Nat1_F!F58</f>
        <v>215695.69999999998</v>
      </c>
    </row>
    <row r="58" spans="1:6" x14ac:dyDescent="0.25">
      <c r="A58" s="19" t="s">
        <v>98</v>
      </c>
      <c r="B58" s="5">
        <f>Nat1_H!B59+Nat1_F!B59</f>
        <v>87139.290000000008</v>
      </c>
      <c r="C58" s="5">
        <f>Nat1_H!C59+Nat1_F!C59</f>
        <v>76332.91</v>
      </c>
      <c r="D58" s="5">
        <f>Nat1_H!D59+Nat1_F!D59</f>
        <v>289659.27999999997</v>
      </c>
      <c r="E58" s="5">
        <f>Nat1_H!E59+Nat1_F!E59</f>
        <v>65958.709999999992</v>
      </c>
      <c r="F58" s="12">
        <f>Nat1_H!F59+Nat1_F!F59</f>
        <v>519090.19</v>
      </c>
    </row>
    <row r="59" spans="1:6" x14ac:dyDescent="0.25">
      <c r="A59" s="20" t="s">
        <v>85</v>
      </c>
      <c r="B59" s="10">
        <f>Nat1_H!B60+Nat1_F!B60</f>
        <v>11710571.950000001</v>
      </c>
      <c r="C59" s="10">
        <f>Nat1_H!C60+Nat1_F!C60</f>
        <v>7617815.5199999996</v>
      </c>
      <c r="D59" s="10">
        <f>Nat1_H!D60+Nat1_F!D60</f>
        <v>24855756.910000004</v>
      </c>
      <c r="E59" s="10">
        <f>Nat1_H!E60+Nat1_F!E60</f>
        <v>19843813.68</v>
      </c>
      <c r="F59" s="13">
        <f>Nat1_H!F60+Nat1_F!F60</f>
        <v>64027958.060000002</v>
      </c>
    </row>
    <row r="60" spans="1:6" x14ac:dyDescent="0.25">
      <c r="A60" s="48" t="s">
        <v>298</v>
      </c>
    </row>
    <row r="61" spans="1:6" x14ac:dyDescent="0.25">
      <c r="A61" s="48" t="s">
        <v>129</v>
      </c>
    </row>
    <row r="62" spans="1:6" x14ac:dyDescent="0.25">
      <c r="A62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16384" width="11.42578125" style="2"/>
  </cols>
  <sheetData>
    <row r="1" spans="1:6" x14ac:dyDescent="0.25">
      <c r="A1" s="1" t="s">
        <v>122</v>
      </c>
    </row>
    <row r="2" spans="1:6" x14ac:dyDescent="0.25">
      <c r="A2" s="3" t="s">
        <v>69</v>
      </c>
    </row>
    <row r="3" spans="1:6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16" t="s">
        <v>85</v>
      </c>
    </row>
    <row r="4" spans="1:6" x14ac:dyDescent="0.25">
      <c r="A4" s="17" t="s">
        <v>86</v>
      </c>
      <c r="B4" s="5"/>
      <c r="C4" s="5"/>
      <c r="D4" s="5"/>
      <c r="E4" s="5"/>
      <c r="F4" s="11">
        <f>SUM(B4:E4)</f>
        <v>0</v>
      </c>
    </row>
    <row r="5" spans="1:6" x14ac:dyDescent="0.25">
      <c r="A5" s="19" t="s">
        <v>87</v>
      </c>
      <c r="B5" s="5">
        <v>36610.44</v>
      </c>
      <c r="C5" s="5">
        <v>67089.649999999994</v>
      </c>
      <c r="D5" s="5">
        <v>569572.43000000005</v>
      </c>
      <c r="E5" s="5">
        <v>424045.61</v>
      </c>
      <c r="F5" s="12">
        <f t="shared" ref="F5:F16" si="0">SUM(B5:E5)</f>
        <v>1097318.1299999999</v>
      </c>
    </row>
    <row r="6" spans="1:6" x14ac:dyDescent="0.25">
      <c r="A6" s="19" t="s">
        <v>88</v>
      </c>
      <c r="B6" s="5">
        <v>12786.54</v>
      </c>
      <c r="C6" s="5">
        <v>13738.68</v>
      </c>
      <c r="D6" s="5">
        <v>128205.43</v>
      </c>
      <c r="E6" s="5">
        <v>90304.52</v>
      </c>
      <c r="F6" s="12">
        <f t="shared" si="0"/>
        <v>245035.16999999998</v>
      </c>
    </row>
    <row r="7" spans="1:6" x14ac:dyDescent="0.25">
      <c r="A7" s="19" t="s">
        <v>89</v>
      </c>
      <c r="B7" s="5">
        <v>5293.16</v>
      </c>
      <c r="C7" s="5">
        <v>3888.48</v>
      </c>
      <c r="D7" s="5">
        <v>30110.63</v>
      </c>
      <c r="E7" s="5">
        <v>48807.81</v>
      </c>
      <c r="F7" s="12">
        <f t="shared" si="0"/>
        <v>88100.08</v>
      </c>
    </row>
    <row r="8" spans="1:6" x14ac:dyDescent="0.25">
      <c r="A8" s="19" t="s">
        <v>90</v>
      </c>
      <c r="B8" s="5">
        <v>6443.57</v>
      </c>
      <c r="C8" s="5">
        <v>3403.71</v>
      </c>
      <c r="D8" s="5">
        <v>25410.080000000002</v>
      </c>
      <c r="E8" s="5">
        <v>28447.47</v>
      </c>
      <c r="F8" s="12">
        <f t="shared" si="0"/>
        <v>63704.83</v>
      </c>
    </row>
    <row r="9" spans="1:6" x14ac:dyDescent="0.25">
      <c r="A9" s="19" t="s">
        <v>91</v>
      </c>
      <c r="B9" s="5">
        <v>22698.46</v>
      </c>
      <c r="C9" s="5">
        <v>22227.27</v>
      </c>
      <c r="D9" s="5">
        <v>128169.57</v>
      </c>
      <c r="E9" s="5">
        <v>84522.17</v>
      </c>
      <c r="F9" s="12">
        <f t="shared" si="0"/>
        <v>257617.46999999997</v>
      </c>
    </row>
    <row r="10" spans="1:6" x14ac:dyDescent="0.25">
      <c r="A10" s="19" t="s">
        <v>92</v>
      </c>
      <c r="B10" s="5">
        <v>12941.27</v>
      </c>
      <c r="C10" s="5">
        <v>11668.68</v>
      </c>
      <c r="D10" s="5">
        <v>37982.92</v>
      </c>
      <c r="E10" s="5">
        <v>15975.59</v>
      </c>
      <c r="F10" s="12">
        <f t="shared" si="0"/>
        <v>78568.459999999992</v>
      </c>
    </row>
    <row r="11" spans="1:6" x14ac:dyDescent="0.25">
      <c r="A11" s="19" t="s">
        <v>93</v>
      </c>
      <c r="B11" s="5">
        <v>5600.82</v>
      </c>
      <c r="C11" s="5">
        <v>12144.59</v>
      </c>
      <c r="D11" s="5">
        <v>111177.35</v>
      </c>
      <c r="E11" s="5">
        <v>90076.87</v>
      </c>
      <c r="F11" s="12">
        <f t="shared" si="0"/>
        <v>218999.63</v>
      </c>
    </row>
    <row r="12" spans="1:6" x14ac:dyDescent="0.25">
      <c r="A12" s="19" t="s">
        <v>94</v>
      </c>
      <c r="B12" s="5">
        <v>5413.88</v>
      </c>
      <c r="C12" s="5">
        <v>19522.560000000001</v>
      </c>
      <c r="D12" s="5">
        <v>100412.64</v>
      </c>
      <c r="E12" s="5">
        <v>66889.94</v>
      </c>
      <c r="F12" s="12">
        <f t="shared" si="0"/>
        <v>192239.02000000002</v>
      </c>
    </row>
    <row r="13" spans="1:6" x14ac:dyDescent="0.25">
      <c r="A13" s="19" t="s">
        <v>95</v>
      </c>
      <c r="B13" s="5">
        <v>2348.7600000000002</v>
      </c>
      <c r="C13" s="5">
        <v>6173.23</v>
      </c>
      <c r="D13" s="5">
        <v>53380.3</v>
      </c>
      <c r="E13" s="5">
        <v>23613.55</v>
      </c>
      <c r="F13" s="12">
        <f t="shared" si="0"/>
        <v>85515.839999999997</v>
      </c>
    </row>
    <row r="14" spans="1:6" x14ac:dyDescent="0.25">
      <c r="A14" s="19" t="s">
        <v>96</v>
      </c>
      <c r="B14" s="5">
        <v>14114.36</v>
      </c>
      <c r="C14" s="5">
        <v>34095.07</v>
      </c>
      <c r="D14" s="5">
        <v>148894.60999999999</v>
      </c>
      <c r="E14" s="5">
        <v>34065.129999999997</v>
      </c>
      <c r="F14" s="12">
        <f t="shared" si="0"/>
        <v>231169.16999999998</v>
      </c>
    </row>
    <row r="15" spans="1:6" x14ac:dyDescent="0.25">
      <c r="A15" s="19" t="s">
        <v>97</v>
      </c>
      <c r="B15" s="5">
        <v>3266.11</v>
      </c>
      <c r="C15" s="5">
        <v>7112.58</v>
      </c>
      <c r="D15" s="5">
        <v>61081.120000000003</v>
      </c>
      <c r="E15" s="5">
        <v>19173.34</v>
      </c>
      <c r="F15" s="12">
        <f t="shared" si="0"/>
        <v>90633.15</v>
      </c>
    </row>
    <row r="16" spans="1:6" x14ac:dyDescent="0.25">
      <c r="A16" s="19" t="s">
        <v>98</v>
      </c>
      <c r="B16" s="5">
        <v>15006.67</v>
      </c>
      <c r="C16" s="5">
        <v>36239.019999999997</v>
      </c>
      <c r="D16" s="5">
        <v>121618.93</v>
      </c>
      <c r="E16" s="5">
        <v>29826.34</v>
      </c>
      <c r="F16" s="12">
        <f t="shared" si="0"/>
        <v>202690.96</v>
      </c>
    </row>
    <row r="17" spans="1:6" x14ac:dyDescent="0.25">
      <c r="A17" s="20" t="s">
        <v>85</v>
      </c>
      <c r="B17" s="10">
        <f>SUM(B4:B16)</f>
        <v>142524.04</v>
      </c>
      <c r="C17" s="10">
        <f t="shared" ref="C17:F17" si="1">SUM(C4:C16)</f>
        <v>237303.52</v>
      </c>
      <c r="D17" s="10">
        <f t="shared" si="1"/>
        <v>1516016.01</v>
      </c>
      <c r="E17" s="10">
        <f t="shared" si="1"/>
        <v>955748.34</v>
      </c>
      <c r="F17" s="13">
        <f t="shared" si="1"/>
        <v>2851591.9099999997</v>
      </c>
    </row>
    <row r="18" spans="1:6" x14ac:dyDescent="0.25">
      <c r="A18" s="48" t="s">
        <v>298</v>
      </c>
      <c r="B18" s="40"/>
      <c r="C18" s="40"/>
      <c r="D18" s="40"/>
      <c r="E18" s="40"/>
      <c r="F18" s="40"/>
    </row>
    <row r="19" spans="1:6" x14ac:dyDescent="0.25">
      <c r="A19" s="48" t="s">
        <v>129</v>
      </c>
      <c r="B19" s="40"/>
      <c r="C19" s="40"/>
      <c r="D19" s="40"/>
      <c r="E19" s="40"/>
      <c r="F19" s="40"/>
    </row>
    <row r="20" spans="1:6" x14ac:dyDescent="0.25">
      <c r="A20" s="48" t="str">
        <f>IF(1&lt;2,"Lecture : "&amp;ROUND(D5,0)&amp;" hommes immigrés de 25 à 54 ans sont devenus français par acquisition.","")</f>
        <v>Lecture : 569572 hommes immigrés de 25 à 54 ans sont devenus français par acquisition.</v>
      </c>
      <c r="B20" s="40"/>
      <c r="C20" s="40"/>
      <c r="D20" s="40"/>
      <c r="E20" s="40"/>
      <c r="F20" s="40"/>
    </row>
    <row r="21" spans="1:6" x14ac:dyDescent="0.25">
      <c r="A21" s="39" t="s">
        <v>346</v>
      </c>
      <c r="B21" s="40"/>
      <c r="C21" s="40"/>
      <c r="D21" s="40"/>
      <c r="E21" s="40"/>
      <c r="F21" s="40"/>
    </row>
    <row r="23" spans="1:6" x14ac:dyDescent="0.25">
      <c r="A23" s="3" t="s">
        <v>70</v>
      </c>
    </row>
    <row r="24" spans="1:6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6" x14ac:dyDescent="0.25">
      <c r="A25" s="17" t="s">
        <v>86</v>
      </c>
      <c r="B25" s="5">
        <v>5589657.7000000002</v>
      </c>
      <c r="C25" s="5">
        <v>3565202.05</v>
      </c>
      <c r="D25" s="5">
        <v>10606042.550000001</v>
      </c>
      <c r="E25" s="5">
        <v>7844039.7599999998</v>
      </c>
      <c r="F25" s="11">
        <f>SUM(B25:E25)</f>
        <v>27604942.060000002</v>
      </c>
    </row>
    <row r="26" spans="1:6" x14ac:dyDescent="0.25">
      <c r="A26" s="19" t="s">
        <v>87</v>
      </c>
      <c r="B26" s="5">
        <v>19497.91</v>
      </c>
      <c r="C26" s="5">
        <v>58922.92</v>
      </c>
      <c r="D26" s="5">
        <v>108139.08</v>
      </c>
      <c r="E26" s="5">
        <v>60577.96</v>
      </c>
      <c r="F26" s="12">
        <f t="shared" ref="F26:F37" si="2">SUM(B26:E26)</f>
        <v>247137.87</v>
      </c>
    </row>
    <row r="27" spans="1:6" x14ac:dyDescent="0.25">
      <c r="A27" s="19" t="s">
        <v>88</v>
      </c>
      <c r="B27" s="5">
        <v>17884.37</v>
      </c>
      <c r="C27" s="5">
        <v>4826.1000000000004</v>
      </c>
      <c r="D27" s="5">
        <v>15439.28</v>
      </c>
      <c r="E27" s="5">
        <v>734.22</v>
      </c>
      <c r="F27" s="12">
        <f t="shared" si="2"/>
        <v>38883.97</v>
      </c>
    </row>
    <row r="28" spans="1:6" x14ac:dyDescent="0.25">
      <c r="A28" s="19" t="s">
        <v>89</v>
      </c>
      <c r="B28" s="5">
        <v>3568.37</v>
      </c>
      <c r="C28" s="5">
        <v>802.39</v>
      </c>
      <c r="D28" s="5">
        <v>4432.03</v>
      </c>
      <c r="E28" s="5">
        <v>1984.84</v>
      </c>
      <c r="F28" s="12">
        <f t="shared" si="2"/>
        <v>10787.630000000001</v>
      </c>
    </row>
    <row r="29" spans="1:6" x14ac:dyDescent="0.25">
      <c r="A29" s="19" t="s">
        <v>90</v>
      </c>
      <c r="B29" s="5">
        <v>2703.6</v>
      </c>
      <c r="C29" s="5">
        <v>480.69</v>
      </c>
      <c r="D29" s="5">
        <v>3352.97</v>
      </c>
      <c r="E29" s="5">
        <v>761.07</v>
      </c>
      <c r="F29" s="12">
        <f t="shared" si="2"/>
        <v>7298.33</v>
      </c>
    </row>
    <row r="30" spans="1:6" x14ac:dyDescent="0.25">
      <c r="A30" s="19" t="s">
        <v>91</v>
      </c>
      <c r="B30" s="5">
        <v>21010.28</v>
      </c>
      <c r="C30" s="5">
        <v>2918.16</v>
      </c>
      <c r="D30" s="5">
        <v>2725.88</v>
      </c>
      <c r="E30" s="5">
        <v>1988.52</v>
      </c>
      <c r="F30" s="12">
        <f t="shared" si="2"/>
        <v>28642.84</v>
      </c>
    </row>
    <row r="31" spans="1:6" x14ac:dyDescent="0.25">
      <c r="A31" s="19" t="s">
        <v>92</v>
      </c>
      <c r="B31" s="5">
        <v>10542.86</v>
      </c>
      <c r="C31" s="5">
        <v>720.69</v>
      </c>
      <c r="D31" s="5">
        <v>1600.38</v>
      </c>
      <c r="E31" s="5">
        <v>1157.1099999999999</v>
      </c>
      <c r="F31" s="12">
        <f t="shared" si="2"/>
        <v>14021.04</v>
      </c>
    </row>
    <row r="32" spans="1:6" x14ac:dyDescent="0.25">
      <c r="A32" s="19" t="s">
        <v>93</v>
      </c>
      <c r="B32" s="5">
        <v>28163.88</v>
      </c>
      <c r="C32" s="5">
        <v>649.66999999999996</v>
      </c>
      <c r="D32" s="5">
        <v>3868.6</v>
      </c>
      <c r="E32" s="5">
        <v>2607.0300000000002</v>
      </c>
      <c r="F32" s="12">
        <f t="shared" si="2"/>
        <v>35289.18</v>
      </c>
    </row>
    <row r="33" spans="1:6" x14ac:dyDescent="0.25">
      <c r="A33" s="19" t="s">
        <v>94</v>
      </c>
      <c r="B33" s="5">
        <v>30678.2</v>
      </c>
      <c r="C33" s="5">
        <v>980.12</v>
      </c>
      <c r="D33" s="5">
        <v>2281.7199999999998</v>
      </c>
      <c r="E33" s="5">
        <v>909.71</v>
      </c>
      <c r="F33" s="12">
        <f t="shared" si="2"/>
        <v>34849.75</v>
      </c>
    </row>
    <row r="34" spans="1:6" x14ac:dyDescent="0.25">
      <c r="A34" s="19" t="s">
        <v>95</v>
      </c>
      <c r="B34" s="5">
        <v>11255.5</v>
      </c>
      <c r="C34" s="5">
        <v>616.98</v>
      </c>
      <c r="D34" s="5">
        <v>2027.14</v>
      </c>
      <c r="E34" s="5">
        <v>416.79</v>
      </c>
      <c r="F34" s="12">
        <f t="shared" si="2"/>
        <v>14316.41</v>
      </c>
    </row>
    <row r="35" spans="1:6" x14ac:dyDescent="0.25">
      <c r="A35" s="19" t="s">
        <v>96</v>
      </c>
      <c r="B35" s="5">
        <v>61318.02</v>
      </c>
      <c r="C35" s="5">
        <v>1319.32</v>
      </c>
      <c r="D35" s="5">
        <v>2504.2199999999998</v>
      </c>
      <c r="E35" s="5">
        <v>1145.99</v>
      </c>
      <c r="F35" s="12">
        <f t="shared" si="2"/>
        <v>66287.55</v>
      </c>
    </row>
    <row r="36" spans="1:6" x14ac:dyDescent="0.25">
      <c r="A36" s="19" t="s">
        <v>97</v>
      </c>
      <c r="B36" s="5">
        <v>20882.599999999999</v>
      </c>
      <c r="C36" s="5">
        <v>700.65</v>
      </c>
      <c r="D36" s="5">
        <v>1087.53</v>
      </c>
      <c r="E36" s="5">
        <v>138.01</v>
      </c>
      <c r="F36" s="12">
        <f t="shared" si="2"/>
        <v>22808.789999999997</v>
      </c>
    </row>
    <row r="37" spans="1:6" x14ac:dyDescent="0.25">
      <c r="A37" s="19" t="s">
        <v>98</v>
      </c>
      <c r="B37" s="5">
        <v>29324.2</v>
      </c>
      <c r="C37" s="5">
        <v>1500.78</v>
      </c>
      <c r="D37" s="5">
        <v>2058.77</v>
      </c>
      <c r="E37" s="5">
        <v>724.48</v>
      </c>
      <c r="F37" s="12">
        <f t="shared" si="2"/>
        <v>33608.230000000003</v>
      </c>
    </row>
    <row r="38" spans="1:6" x14ac:dyDescent="0.25">
      <c r="A38" s="20" t="s">
        <v>85</v>
      </c>
      <c r="B38" s="10">
        <f>SUM(B25:B37)</f>
        <v>5846487.4900000002</v>
      </c>
      <c r="C38" s="10">
        <f t="shared" ref="C38" si="3">SUM(C25:C37)</f>
        <v>3639640.5199999996</v>
      </c>
      <c r="D38" s="10">
        <f t="shared" ref="D38" si="4">SUM(D25:D37)</f>
        <v>10755560.150000002</v>
      </c>
      <c r="E38" s="10">
        <f t="shared" ref="E38" si="5">SUM(E25:E37)</f>
        <v>7917185.4900000002</v>
      </c>
      <c r="F38" s="13">
        <f t="shared" ref="F38" si="6">SUM(F25:F37)</f>
        <v>28158873.649999999</v>
      </c>
    </row>
    <row r="39" spans="1:6" x14ac:dyDescent="0.25">
      <c r="A39" s="48" t="s">
        <v>298</v>
      </c>
      <c r="B39" s="40"/>
      <c r="C39" s="40"/>
      <c r="D39" s="40"/>
      <c r="E39" s="40"/>
      <c r="F39" s="40"/>
    </row>
    <row r="40" spans="1:6" x14ac:dyDescent="0.25">
      <c r="A40" s="48" t="s">
        <v>129</v>
      </c>
      <c r="B40" s="40"/>
      <c r="C40" s="40"/>
      <c r="D40" s="40"/>
      <c r="E40" s="40"/>
      <c r="F40" s="40"/>
    </row>
    <row r="41" spans="1:6" x14ac:dyDescent="0.25">
      <c r="A41" s="48" t="str">
        <f>IF(1&lt;2,"Lecture : "&amp;ROUND(D26,0)&amp;" hommes immigrés de 25 à 54 ans sont devenus français par acquisition (ils étaient donc nés en France de nationalité étrangère).","")</f>
        <v>Lecture : 108139 hommes immigrés de 25 à 54 ans sont devenus français par acquisition (ils étaient donc nés en France de nationalité étrangère).</v>
      </c>
      <c r="B41" s="40"/>
      <c r="C41" s="40"/>
      <c r="D41" s="40"/>
      <c r="E41" s="40"/>
      <c r="F41" s="40"/>
    </row>
    <row r="42" spans="1:6" x14ac:dyDescent="0.25">
      <c r="A42" s="39" t="s">
        <v>346</v>
      </c>
      <c r="B42" s="40"/>
      <c r="C42" s="40"/>
      <c r="D42" s="40"/>
      <c r="E42" s="40"/>
      <c r="F42" s="40"/>
    </row>
    <row r="43" spans="1:6" x14ac:dyDescent="0.25">
      <c r="A43" s="44"/>
      <c r="B43" s="40"/>
      <c r="C43" s="40"/>
      <c r="D43" s="40"/>
      <c r="E43" s="40"/>
      <c r="F43" s="40"/>
    </row>
    <row r="45" spans="1:6" x14ac:dyDescent="0.25">
      <c r="A45" s="3" t="s">
        <v>28</v>
      </c>
    </row>
    <row r="46" spans="1:6" x14ac:dyDescent="0.25">
      <c r="B46" s="14" t="s">
        <v>35</v>
      </c>
      <c r="C46" s="15" t="s">
        <v>82</v>
      </c>
      <c r="D46" s="15" t="s">
        <v>83</v>
      </c>
      <c r="E46" s="30" t="s">
        <v>84</v>
      </c>
      <c r="F46" s="16" t="s">
        <v>85</v>
      </c>
    </row>
    <row r="47" spans="1:6" x14ac:dyDescent="0.25">
      <c r="A47" s="17" t="s">
        <v>86</v>
      </c>
      <c r="B47" s="5">
        <f t="shared" ref="B47:B60" si="7">B4+B25</f>
        <v>5589657.7000000002</v>
      </c>
      <c r="C47" s="5">
        <f t="shared" ref="C47:F47" si="8">C4+C25</f>
        <v>3565202.05</v>
      </c>
      <c r="D47" s="5">
        <f t="shared" si="8"/>
        <v>10606042.550000001</v>
      </c>
      <c r="E47" s="5">
        <f t="shared" si="8"/>
        <v>7844039.7599999998</v>
      </c>
      <c r="F47" s="11">
        <f t="shared" si="8"/>
        <v>27604942.060000002</v>
      </c>
    </row>
    <row r="48" spans="1:6" x14ac:dyDescent="0.25">
      <c r="A48" s="19" t="s">
        <v>87</v>
      </c>
      <c r="B48" s="5">
        <f t="shared" si="7"/>
        <v>56108.350000000006</v>
      </c>
      <c r="C48" s="5">
        <f t="shared" ref="C48:F60" si="9">C5+C26</f>
        <v>126012.56999999999</v>
      </c>
      <c r="D48" s="5">
        <f t="shared" si="9"/>
        <v>677711.51</v>
      </c>
      <c r="E48" s="5">
        <f t="shared" si="9"/>
        <v>484623.57</v>
      </c>
      <c r="F48" s="12">
        <f t="shared" si="9"/>
        <v>1344456</v>
      </c>
    </row>
    <row r="49" spans="1:6" x14ac:dyDescent="0.25">
      <c r="A49" s="19" t="s">
        <v>88</v>
      </c>
      <c r="B49" s="5">
        <f t="shared" si="7"/>
        <v>30670.91</v>
      </c>
      <c r="C49" s="5">
        <f t="shared" si="9"/>
        <v>18564.78</v>
      </c>
      <c r="D49" s="5">
        <f t="shared" si="9"/>
        <v>143644.71</v>
      </c>
      <c r="E49" s="5">
        <f t="shared" si="9"/>
        <v>91038.74</v>
      </c>
      <c r="F49" s="12">
        <f t="shared" si="9"/>
        <v>283919.14</v>
      </c>
    </row>
    <row r="50" spans="1:6" x14ac:dyDescent="0.25">
      <c r="A50" s="19" t="s">
        <v>89</v>
      </c>
      <c r="B50" s="5">
        <f t="shared" si="7"/>
        <v>8861.5299999999988</v>
      </c>
      <c r="C50" s="5">
        <f t="shared" si="9"/>
        <v>4690.87</v>
      </c>
      <c r="D50" s="5">
        <f t="shared" si="9"/>
        <v>34542.660000000003</v>
      </c>
      <c r="E50" s="5">
        <f t="shared" si="9"/>
        <v>50792.649999999994</v>
      </c>
      <c r="F50" s="12">
        <f t="shared" si="9"/>
        <v>98887.71</v>
      </c>
    </row>
    <row r="51" spans="1:6" x14ac:dyDescent="0.25">
      <c r="A51" s="19" t="s">
        <v>90</v>
      </c>
      <c r="B51" s="5">
        <f t="shared" si="7"/>
        <v>9147.17</v>
      </c>
      <c r="C51" s="5">
        <f t="shared" si="9"/>
        <v>3884.4</v>
      </c>
      <c r="D51" s="5">
        <f t="shared" si="9"/>
        <v>28763.050000000003</v>
      </c>
      <c r="E51" s="5">
        <f t="shared" si="9"/>
        <v>29208.54</v>
      </c>
      <c r="F51" s="12">
        <f t="shared" si="9"/>
        <v>71003.16</v>
      </c>
    </row>
    <row r="52" spans="1:6" x14ac:dyDescent="0.25">
      <c r="A52" s="19" t="s">
        <v>91</v>
      </c>
      <c r="B52" s="5">
        <f t="shared" si="7"/>
        <v>43708.74</v>
      </c>
      <c r="C52" s="5">
        <f t="shared" si="9"/>
        <v>25145.43</v>
      </c>
      <c r="D52" s="5">
        <f t="shared" si="9"/>
        <v>130895.45000000001</v>
      </c>
      <c r="E52" s="5">
        <f t="shared" si="9"/>
        <v>86510.69</v>
      </c>
      <c r="F52" s="12">
        <f t="shared" si="9"/>
        <v>286260.31</v>
      </c>
    </row>
    <row r="53" spans="1:6" x14ac:dyDescent="0.25">
      <c r="A53" s="19" t="s">
        <v>92</v>
      </c>
      <c r="B53" s="5">
        <f t="shared" si="7"/>
        <v>23484.13</v>
      </c>
      <c r="C53" s="5">
        <f t="shared" si="9"/>
        <v>12389.37</v>
      </c>
      <c r="D53" s="5">
        <f t="shared" si="9"/>
        <v>39583.299999999996</v>
      </c>
      <c r="E53" s="5">
        <f t="shared" si="9"/>
        <v>17132.7</v>
      </c>
      <c r="F53" s="12">
        <f t="shared" si="9"/>
        <v>92589.5</v>
      </c>
    </row>
    <row r="54" spans="1:6" x14ac:dyDescent="0.25">
      <c r="A54" s="19" t="s">
        <v>93</v>
      </c>
      <c r="B54" s="5">
        <f t="shared" si="7"/>
        <v>33764.699999999997</v>
      </c>
      <c r="C54" s="5">
        <f t="shared" si="9"/>
        <v>12794.26</v>
      </c>
      <c r="D54" s="5">
        <f t="shared" si="9"/>
        <v>115045.95000000001</v>
      </c>
      <c r="E54" s="5">
        <f t="shared" si="9"/>
        <v>92683.9</v>
      </c>
      <c r="F54" s="12">
        <f t="shared" si="9"/>
        <v>254288.81</v>
      </c>
    </row>
    <row r="55" spans="1:6" x14ac:dyDescent="0.25">
      <c r="A55" s="19" t="s">
        <v>94</v>
      </c>
      <c r="B55" s="5">
        <f t="shared" si="7"/>
        <v>36092.080000000002</v>
      </c>
      <c r="C55" s="5">
        <f t="shared" si="9"/>
        <v>20502.68</v>
      </c>
      <c r="D55" s="5">
        <f t="shared" si="9"/>
        <v>102694.36</v>
      </c>
      <c r="E55" s="5">
        <f t="shared" si="9"/>
        <v>67799.650000000009</v>
      </c>
      <c r="F55" s="12">
        <f t="shared" si="9"/>
        <v>227088.77000000002</v>
      </c>
    </row>
    <row r="56" spans="1:6" x14ac:dyDescent="0.25">
      <c r="A56" s="19" t="s">
        <v>95</v>
      </c>
      <c r="B56" s="5">
        <f t="shared" si="7"/>
        <v>13604.26</v>
      </c>
      <c r="C56" s="5">
        <f t="shared" si="9"/>
        <v>6790.2099999999991</v>
      </c>
      <c r="D56" s="5">
        <f t="shared" si="9"/>
        <v>55407.44</v>
      </c>
      <c r="E56" s="5">
        <f t="shared" si="9"/>
        <v>24030.34</v>
      </c>
      <c r="F56" s="12">
        <f t="shared" si="9"/>
        <v>99832.25</v>
      </c>
    </row>
    <row r="57" spans="1:6" x14ac:dyDescent="0.25">
      <c r="A57" s="19" t="s">
        <v>96</v>
      </c>
      <c r="B57" s="5">
        <f t="shared" si="7"/>
        <v>75432.38</v>
      </c>
      <c r="C57" s="5">
        <f t="shared" si="9"/>
        <v>35414.39</v>
      </c>
      <c r="D57" s="5">
        <f t="shared" si="9"/>
        <v>151398.82999999999</v>
      </c>
      <c r="E57" s="5">
        <f t="shared" si="9"/>
        <v>35211.119999999995</v>
      </c>
      <c r="F57" s="12">
        <f t="shared" si="9"/>
        <v>297456.71999999997</v>
      </c>
    </row>
    <row r="58" spans="1:6" x14ac:dyDescent="0.25">
      <c r="A58" s="19" t="s">
        <v>97</v>
      </c>
      <c r="B58" s="5">
        <f t="shared" si="7"/>
        <v>24148.71</v>
      </c>
      <c r="C58" s="5">
        <f t="shared" si="9"/>
        <v>7813.23</v>
      </c>
      <c r="D58" s="5">
        <f t="shared" si="9"/>
        <v>62168.65</v>
      </c>
      <c r="E58" s="5">
        <f t="shared" si="9"/>
        <v>19311.349999999999</v>
      </c>
      <c r="F58" s="12">
        <f t="shared" si="9"/>
        <v>113441.93999999999</v>
      </c>
    </row>
    <row r="59" spans="1:6" x14ac:dyDescent="0.25">
      <c r="A59" s="19" t="s">
        <v>98</v>
      </c>
      <c r="B59" s="5">
        <f t="shared" si="7"/>
        <v>44330.87</v>
      </c>
      <c r="C59" s="5">
        <f t="shared" si="9"/>
        <v>37739.799999999996</v>
      </c>
      <c r="D59" s="5">
        <f t="shared" si="9"/>
        <v>123677.7</v>
      </c>
      <c r="E59" s="5">
        <f t="shared" si="9"/>
        <v>30550.82</v>
      </c>
      <c r="F59" s="12">
        <f t="shared" si="9"/>
        <v>236299.19</v>
      </c>
    </row>
    <row r="60" spans="1:6" x14ac:dyDescent="0.25">
      <c r="A60" s="20" t="s">
        <v>85</v>
      </c>
      <c r="B60" s="10">
        <f t="shared" si="7"/>
        <v>5989011.5300000003</v>
      </c>
      <c r="C60" s="10">
        <f t="shared" si="9"/>
        <v>3876944.0399999996</v>
      </c>
      <c r="D60" s="10">
        <f t="shared" si="9"/>
        <v>12271576.160000002</v>
      </c>
      <c r="E60" s="10">
        <f t="shared" si="9"/>
        <v>8872933.8300000001</v>
      </c>
      <c r="F60" s="13">
        <f t="shared" si="9"/>
        <v>31010465.559999999</v>
      </c>
    </row>
    <row r="61" spans="1:6" x14ac:dyDescent="0.25">
      <c r="A61" s="48" t="s">
        <v>298</v>
      </c>
    </row>
    <row r="62" spans="1:6" x14ac:dyDescent="0.25">
      <c r="A62" s="48" t="s">
        <v>129</v>
      </c>
    </row>
    <row r="63" spans="1:6" x14ac:dyDescent="0.25">
      <c r="A63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16384" width="11.42578125" style="2"/>
  </cols>
  <sheetData>
    <row r="1" spans="1:6" x14ac:dyDescent="0.25">
      <c r="A1" s="1" t="s">
        <v>123</v>
      </c>
    </row>
    <row r="2" spans="1:6" x14ac:dyDescent="0.25">
      <c r="A2" s="3" t="s">
        <v>69</v>
      </c>
    </row>
    <row r="3" spans="1:6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16" t="s">
        <v>85</v>
      </c>
    </row>
    <row r="4" spans="1:6" x14ac:dyDescent="0.25">
      <c r="A4" s="17" t="s">
        <v>86</v>
      </c>
      <c r="B4" s="5"/>
      <c r="C4" s="5"/>
      <c r="D4" s="5"/>
      <c r="E4" s="5"/>
      <c r="F4" s="11">
        <f>SUM(B4:E4)</f>
        <v>0</v>
      </c>
    </row>
    <row r="5" spans="1:6" x14ac:dyDescent="0.25">
      <c r="A5" s="19" t="s">
        <v>87</v>
      </c>
      <c r="B5" s="5">
        <v>36401.71</v>
      </c>
      <c r="C5" s="5">
        <v>69294.679999999993</v>
      </c>
      <c r="D5" s="5">
        <v>667664.32999999996</v>
      </c>
      <c r="E5" s="5">
        <v>480690.99</v>
      </c>
      <c r="F5" s="12">
        <f t="shared" ref="F5:F16" si="0">SUM(B5:E5)</f>
        <v>1254051.71</v>
      </c>
    </row>
    <row r="6" spans="1:6" x14ac:dyDescent="0.25">
      <c r="A6" s="19" t="s">
        <v>88</v>
      </c>
      <c r="B6" s="5">
        <v>12243.14</v>
      </c>
      <c r="C6" s="5">
        <v>12766.57</v>
      </c>
      <c r="D6" s="5">
        <v>101729.84</v>
      </c>
      <c r="E6" s="5">
        <v>89577.3</v>
      </c>
      <c r="F6" s="12">
        <f t="shared" si="0"/>
        <v>216316.84999999998</v>
      </c>
    </row>
    <row r="7" spans="1:6" x14ac:dyDescent="0.25">
      <c r="A7" s="19" t="s">
        <v>89</v>
      </c>
      <c r="B7" s="5">
        <v>5367.6</v>
      </c>
      <c r="C7" s="5">
        <v>4541.4399999999996</v>
      </c>
      <c r="D7" s="5">
        <v>26122.21</v>
      </c>
      <c r="E7" s="5">
        <v>39205.370000000003</v>
      </c>
      <c r="F7" s="12">
        <f t="shared" si="0"/>
        <v>75236.62</v>
      </c>
    </row>
    <row r="8" spans="1:6" x14ac:dyDescent="0.25">
      <c r="A8" s="19" t="s">
        <v>90</v>
      </c>
      <c r="B8" s="5">
        <v>6047.47</v>
      </c>
      <c r="C8" s="5">
        <v>4211.01</v>
      </c>
      <c r="D8" s="5">
        <v>25407.43</v>
      </c>
      <c r="E8" s="5">
        <v>32189.47</v>
      </c>
      <c r="F8" s="12">
        <f t="shared" si="0"/>
        <v>67855.38</v>
      </c>
    </row>
    <row r="9" spans="1:6" x14ac:dyDescent="0.25">
      <c r="A9" s="19" t="s">
        <v>91</v>
      </c>
      <c r="B9" s="5">
        <v>22254.22</v>
      </c>
      <c r="C9" s="5">
        <v>27948.54</v>
      </c>
      <c r="D9" s="5">
        <v>151317.57</v>
      </c>
      <c r="E9" s="5">
        <v>83331.95</v>
      </c>
      <c r="F9" s="12">
        <f t="shared" si="0"/>
        <v>284852.28000000003</v>
      </c>
    </row>
    <row r="10" spans="1:6" x14ac:dyDescent="0.25">
      <c r="A10" s="19" t="s">
        <v>92</v>
      </c>
      <c r="B10" s="5">
        <v>12183.97</v>
      </c>
      <c r="C10" s="5">
        <v>13621.08</v>
      </c>
      <c r="D10" s="5">
        <v>53880.26</v>
      </c>
      <c r="E10" s="5">
        <v>17585.189999999999</v>
      </c>
      <c r="F10" s="12">
        <f t="shared" si="0"/>
        <v>97270.5</v>
      </c>
    </row>
    <row r="11" spans="1:6" x14ac:dyDescent="0.25">
      <c r="A11" s="19" t="s">
        <v>93</v>
      </c>
      <c r="B11" s="5">
        <v>5632.43</v>
      </c>
      <c r="C11" s="5">
        <v>13486.19</v>
      </c>
      <c r="D11" s="5">
        <v>105343.03</v>
      </c>
      <c r="E11" s="5">
        <v>73514.84</v>
      </c>
      <c r="F11" s="12">
        <f t="shared" si="0"/>
        <v>197976.49</v>
      </c>
    </row>
    <row r="12" spans="1:6" x14ac:dyDescent="0.25">
      <c r="A12" s="19" t="s">
        <v>94</v>
      </c>
      <c r="B12" s="5">
        <v>5051.51</v>
      </c>
      <c r="C12" s="5">
        <v>21814.09</v>
      </c>
      <c r="D12" s="5">
        <v>105912.29</v>
      </c>
      <c r="E12" s="5">
        <v>55761.97</v>
      </c>
      <c r="F12" s="12">
        <f t="shared" si="0"/>
        <v>188539.86</v>
      </c>
    </row>
    <row r="13" spans="1:6" x14ac:dyDescent="0.25">
      <c r="A13" s="19" t="s">
        <v>95</v>
      </c>
      <c r="B13" s="5">
        <v>1971.19</v>
      </c>
      <c r="C13" s="5">
        <v>5531.33</v>
      </c>
      <c r="D13" s="5">
        <v>34080.559999999998</v>
      </c>
      <c r="E13" s="5">
        <v>14039.23</v>
      </c>
      <c r="F13" s="12">
        <f t="shared" si="0"/>
        <v>55622.31</v>
      </c>
    </row>
    <row r="14" spans="1:6" x14ac:dyDescent="0.25">
      <c r="A14" s="19" t="s">
        <v>96</v>
      </c>
      <c r="B14" s="5">
        <v>14656.4</v>
      </c>
      <c r="C14" s="5">
        <v>35485.769999999997</v>
      </c>
      <c r="D14" s="5">
        <v>156407.39000000001</v>
      </c>
      <c r="E14" s="5">
        <v>20594.52</v>
      </c>
      <c r="F14" s="12">
        <f t="shared" si="0"/>
        <v>227144.08</v>
      </c>
    </row>
    <row r="15" spans="1:6" x14ac:dyDescent="0.25">
      <c r="A15" s="19" t="s">
        <v>97</v>
      </c>
      <c r="B15" s="5">
        <v>3172.49</v>
      </c>
      <c r="C15" s="5">
        <v>8329.6200000000008</v>
      </c>
      <c r="D15" s="5">
        <v>52047.49</v>
      </c>
      <c r="E15" s="5">
        <v>18069.189999999999</v>
      </c>
      <c r="F15" s="12">
        <f t="shared" si="0"/>
        <v>81618.789999999994</v>
      </c>
    </row>
    <row r="16" spans="1:6" x14ac:dyDescent="0.25">
      <c r="A16" s="19" t="s">
        <v>98</v>
      </c>
      <c r="B16" s="5">
        <v>14410.76</v>
      </c>
      <c r="C16" s="5">
        <v>37256.9</v>
      </c>
      <c r="D16" s="5">
        <v>164088.26999999999</v>
      </c>
      <c r="E16" s="5">
        <v>34481.11</v>
      </c>
      <c r="F16" s="12">
        <f t="shared" si="0"/>
        <v>250237.03999999998</v>
      </c>
    </row>
    <row r="17" spans="1:6" x14ac:dyDescent="0.25">
      <c r="A17" s="20" t="s">
        <v>85</v>
      </c>
      <c r="B17" s="10">
        <f>SUM(B4:B16)</f>
        <v>139392.89000000001</v>
      </c>
      <c r="C17" s="10">
        <f t="shared" ref="C17:F17" si="1">SUM(C4:C16)</f>
        <v>254287.21999999994</v>
      </c>
      <c r="D17" s="10">
        <f t="shared" si="1"/>
        <v>1644000.6700000002</v>
      </c>
      <c r="E17" s="10">
        <f t="shared" si="1"/>
        <v>959041.12999999977</v>
      </c>
      <c r="F17" s="13">
        <f t="shared" si="1"/>
        <v>2996721.91</v>
      </c>
    </row>
    <row r="18" spans="1:6" x14ac:dyDescent="0.25">
      <c r="A18" s="48" t="s">
        <v>298</v>
      </c>
      <c r="B18" s="40"/>
      <c r="C18" s="40"/>
      <c r="D18" s="40"/>
      <c r="E18" s="40"/>
      <c r="F18" s="40"/>
    </row>
    <row r="19" spans="1:6" x14ac:dyDescent="0.25">
      <c r="A19" s="48" t="s">
        <v>129</v>
      </c>
      <c r="B19" s="40"/>
      <c r="C19" s="40"/>
      <c r="D19" s="40"/>
      <c r="E19" s="40"/>
      <c r="F19" s="40"/>
    </row>
    <row r="20" spans="1:6" x14ac:dyDescent="0.25">
      <c r="A20" s="48" t="str">
        <f>IF(1&lt;2,"Lecture : "&amp;ROUND(D5,0)&amp;" femmes immigrées de 25 à 54 ans sont devenues française par acquisition.","")</f>
        <v>Lecture : 667664 femmes immigrées de 25 à 54 ans sont devenues française par acquisition.</v>
      </c>
      <c r="B20" s="40"/>
      <c r="C20" s="40"/>
      <c r="D20" s="40"/>
      <c r="E20" s="40"/>
      <c r="F20" s="40"/>
    </row>
    <row r="21" spans="1:6" x14ac:dyDescent="0.25">
      <c r="A21" s="39" t="s">
        <v>346</v>
      </c>
      <c r="B21" s="40"/>
      <c r="C21" s="40"/>
      <c r="D21" s="40"/>
      <c r="E21" s="40"/>
      <c r="F21" s="40"/>
    </row>
    <row r="22" spans="1:6" x14ac:dyDescent="0.25">
      <c r="A22" s="44"/>
      <c r="B22" s="40"/>
      <c r="C22" s="40"/>
      <c r="D22" s="40"/>
      <c r="E22" s="40"/>
      <c r="F22" s="40"/>
    </row>
    <row r="24" spans="1:6" x14ac:dyDescent="0.25">
      <c r="A24" s="3" t="s">
        <v>70</v>
      </c>
    </row>
    <row r="25" spans="1:6" x14ac:dyDescent="0.25">
      <c r="B25" s="14" t="s">
        <v>35</v>
      </c>
      <c r="C25" s="15" t="s">
        <v>82</v>
      </c>
      <c r="D25" s="15" t="s">
        <v>83</v>
      </c>
      <c r="E25" s="30" t="s">
        <v>84</v>
      </c>
      <c r="F25" s="16" t="s">
        <v>85</v>
      </c>
    </row>
    <row r="26" spans="1:6" x14ac:dyDescent="0.25">
      <c r="A26" s="17" t="s">
        <v>86</v>
      </c>
      <c r="B26" s="5">
        <v>5336223.28</v>
      </c>
      <c r="C26" s="5">
        <v>3412494.06</v>
      </c>
      <c r="D26" s="5">
        <v>10783846.17</v>
      </c>
      <c r="E26" s="5">
        <v>9932004.2400000002</v>
      </c>
      <c r="F26" s="11">
        <f>SUM(B26:E26)</f>
        <v>29464567.75</v>
      </c>
    </row>
    <row r="27" spans="1:6" x14ac:dyDescent="0.25">
      <c r="A27" s="19" t="s">
        <v>87</v>
      </c>
      <c r="B27" s="5">
        <v>18725.89</v>
      </c>
      <c r="C27" s="5">
        <v>60106.400000000001</v>
      </c>
      <c r="D27" s="5">
        <v>132407.17000000001</v>
      </c>
      <c r="E27" s="5">
        <v>70608.23</v>
      </c>
      <c r="F27" s="12">
        <f t="shared" ref="F27:F38" si="2">SUM(B27:E27)</f>
        <v>281847.69</v>
      </c>
    </row>
    <row r="28" spans="1:6" x14ac:dyDescent="0.25">
      <c r="A28" s="19" t="s">
        <v>88</v>
      </c>
      <c r="B28" s="5">
        <v>17352.48</v>
      </c>
      <c r="C28" s="5">
        <v>4657.8</v>
      </c>
      <c r="D28" s="5">
        <v>7145.1</v>
      </c>
      <c r="E28" s="5">
        <v>838.48</v>
      </c>
      <c r="F28" s="12">
        <f t="shared" si="2"/>
        <v>29993.859999999997</v>
      </c>
    </row>
    <row r="29" spans="1:6" x14ac:dyDescent="0.25">
      <c r="A29" s="19" t="s">
        <v>89</v>
      </c>
      <c r="B29" s="5">
        <v>3446.13</v>
      </c>
      <c r="C29" s="5">
        <v>823.58</v>
      </c>
      <c r="D29" s="5">
        <v>1434.71</v>
      </c>
      <c r="E29" s="5">
        <v>957.71</v>
      </c>
      <c r="F29" s="12">
        <f t="shared" si="2"/>
        <v>6662.13</v>
      </c>
    </row>
    <row r="30" spans="1:6" x14ac:dyDescent="0.25">
      <c r="A30" s="19" t="s">
        <v>90</v>
      </c>
      <c r="B30" s="5">
        <v>2431.09</v>
      </c>
      <c r="C30" s="5">
        <v>472.86</v>
      </c>
      <c r="D30" s="5">
        <v>1419.97</v>
      </c>
      <c r="E30" s="5">
        <v>661.19</v>
      </c>
      <c r="F30" s="12">
        <f t="shared" si="2"/>
        <v>4985.1100000000006</v>
      </c>
    </row>
    <row r="31" spans="1:6" x14ac:dyDescent="0.25">
      <c r="A31" s="19" t="s">
        <v>91</v>
      </c>
      <c r="B31" s="5">
        <v>19614.240000000002</v>
      </c>
      <c r="C31" s="5">
        <v>2610.13</v>
      </c>
      <c r="D31" s="5">
        <v>2161.44</v>
      </c>
      <c r="E31" s="5">
        <v>1815.26</v>
      </c>
      <c r="F31" s="12">
        <f t="shared" si="2"/>
        <v>26201.07</v>
      </c>
    </row>
    <row r="32" spans="1:6" x14ac:dyDescent="0.25">
      <c r="A32" s="19" t="s">
        <v>92</v>
      </c>
      <c r="B32" s="5">
        <v>9818.36</v>
      </c>
      <c r="C32" s="5">
        <v>554.89</v>
      </c>
      <c r="D32" s="5">
        <v>1452.74</v>
      </c>
      <c r="E32" s="5">
        <v>1024.33</v>
      </c>
      <c r="F32" s="12">
        <f t="shared" si="2"/>
        <v>12850.32</v>
      </c>
    </row>
    <row r="33" spans="1:6" x14ac:dyDescent="0.25">
      <c r="A33" s="19" t="s">
        <v>93</v>
      </c>
      <c r="B33" s="5">
        <v>26233.74</v>
      </c>
      <c r="C33" s="5">
        <v>493.34</v>
      </c>
      <c r="D33" s="5">
        <v>2856.05</v>
      </c>
      <c r="E33" s="5">
        <v>1731.82</v>
      </c>
      <c r="F33" s="12">
        <f t="shared" si="2"/>
        <v>31314.95</v>
      </c>
    </row>
    <row r="34" spans="1:6" x14ac:dyDescent="0.25">
      <c r="A34" s="19" t="s">
        <v>94</v>
      </c>
      <c r="B34" s="5">
        <v>29698.83</v>
      </c>
      <c r="C34" s="5">
        <v>874.65</v>
      </c>
      <c r="D34" s="5">
        <v>1597.99</v>
      </c>
      <c r="E34" s="5">
        <v>502.05</v>
      </c>
      <c r="F34" s="12">
        <f t="shared" si="2"/>
        <v>32673.520000000004</v>
      </c>
    </row>
    <row r="35" spans="1:6" x14ac:dyDescent="0.25">
      <c r="A35" s="19" t="s">
        <v>95</v>
      </c>
      <c r="B35" s="5">
        <v>10371.81</v>
      </c>
      <c r="C35" s="5">
        <v>450</v>
      </c>
      <c r="D35" s="5">
        <v>1434.27</v>
      </c>
      <c r="E35" s="5">
        <v>235.2</v>
      </c>
      <c r="F35" s="12">
        <f t="shared" si="2"/>
        <v>12491.28</v>
      </c>
    </row>
    <row r="36" spans="1:6" x14ac:dyDescent="0.25">
      <c r="A36" s="19" t="s">
        <v>96</v>
      </c>
      <c r="B36" s="5">
        <v>60562.54</v>
      </c>
      <c r="C36" s="5">
        <v>1129.22</v>
      </c>
      <c r="D36" s="5">
        <v>1879.07</v>
      </c>
      <c r="E36" s="5">
        <v>423.15</v>
      </c>
      <c r="F36" s="12">
        <f t="shared" si="2"/>
        <v>63993.98</v>
      </c>
    </row>
    <row r="37" spans="1:6" x14ac:dyDescent="0.25">
      <c r="A37" s="19" t="s">
        <v>97</v>
      </c>
      <c r="B37" s="5">
        <v>19291.48</v>
      </c>
      <c r="C37" s="5">
        <v>581.12</v>
      </c>
      <c r="D37" s="5">
        <v>652.09</v>
      </c>
      <c r="E37" s="5">
        <v>110.28</v>
      </c>
      <c r="F37" s="12">
        <f t="shared" si="2"/>
        <v>20634.969999999998</v>
      </c>
    </row>
    <row r="38" spans="1:6" x14ac:dyDescent="0.25">
      <c r="A38" s="19" t="s">
        <v>98</v>
      </c>
      <c r="B38" s="5">
        <v>28397.66</v>
      </c>
      <c r="C38" s="5">
        <v>1336.21</v>
      </c>
      <c r="D38" s="5">
        <v>1893.31</v>
      </c>
      <c r="E38" s="5">
        <v>926.78</v>
      </c>
      <c r="F38" s="12">
        <f t="shared" si="2"/>
        <v>32553.96</v>
      </c>
    </row>
    <row r="39" spans="1:6" x14ac:dyDescent="0.25">
      <c r="A39" s="20" t="s">
        <v>85</v>
      </c>
      <c r="B39" s="10">
        <f>SUM(B26:B38)</f>
        <v>5582167.5300000012</v>
      </c>
      <c r="C39" s="10">
        <f t="shared" ref="C39:F39" si="3">SUM(C26:C38)</f>
        <v>3486584.26</v>
      </c>
      <c r="D39" s="10">
        <f t="shared" si="3"/>
        <v>10940180.080000002</v>
      </c>
      <c r="E39" s="10">
        <f t="shared" si="3"/>
        <v>10011838.720000001</v>
      </c>
      <c r="F39" s="13">
        <f t="shared" si="3"/>
        <v>30020770.59</v>
      </c>
    </row>
    <row r="40" spans="1:6" x14ac:dyDescent="0.25">
      <c r="A40" s="48" t="s">
        <v>298</v>
      </c>
      <c r="B40" s="40"/>
      <c r="C40" s="40"/>
      <c r="D40" s="40"/>
      <c r="E40" s="40"/>
      <c r="F40" s="40"/>
    </row>
    <row r="41" spans="1:6" x14ac:dyDescent="0.25">
      <c r="A41" s="48" t="s">
        <v>129</v>
      </c>
      <c r="B41" s="40"/>
      <c r="C41" s="40"/>
      <c r="D41" s="40"/>
      <c r="E41" s="40"/>
      <c r="F41" s="40"/>
    </row>
    <row r="42" spans="1:6" x14ac:dyDescent="0.25">
      <c r="A42" s="48" t="str">
        <f>IF(1&lt;2,"Lecture : "&amp;ROUND(D27,0)&amp;" femmes immigrées de 25 à 54 ans sont devenues française par acquisition (elles étaient donc nées en France de nationalité étrangère).","")</f>
        <v>Lecture : 132407 femmes immigrées de 25 à 54 ans sont devenues française par acquisition (elles étaient donc nées en France de nationalité étrangère).</v>
      </c>
      <c r="B42" s="40"/>
      <c r="C42" s="40"/>
      <c r="D42" s="40"/>
      <c r="E42" s="40"/>
      <c r="F42" s="40"/>
    </row>
    <row r="43" spans="1:6" x14ac:dyDescent="0.25">
      <c r="A43" s="39" t="s">
        <v>346</v>
      </c>
      <c r="B43" s="40"/>
      <c r="C43" s="40"/>
      <c r="D43" s="40"/>
      <c r="E43" s="40"/>
      <c r="F43" s="40"/>
    </row>
    <row r="45" spans="1:6" x14ac:dyDescent="0.25">
      <c r="A45" s="3" t="s">
        <v>28</v>
      </c>
    </row>
    <row r="46" spans="1:6" x14ac:dyDescent="0.25">
      <c r="B46" s="14" t="s">
        <v>35</v>
      </c>
      <c r="C46" s="15" t="s">
        <v>82</v>
      </c>
      <c r="D46" s="15" t="s">
        <v>83</v>
      </c>
      <c r="E46" s="30" t="s">
        <v>84</v>
      </c>
      <c r="F46" s="16" t="s">
        <v>85</v>
      </c>
    </row>
    <row r="47" spans="1:6" x14ac:dyDescent="0.25">
      <c r="A47" s="17" t="s">
        <v>86</v>
      </c>
      <c r="B47" s="5">
        <f t="shared" ref="B47:B60" si="4">B4+B26</f>
        <v>5336223.28</v>
      </c>
      <c r="C47" s="5">
        <f t="shared" ref="C47:F47" si="5">C4+C26</f>
        <v>3412494.06</v>
      </c>
      <c r="D47" s="5">
        <f t="shared" si="5"/>
        <v>10783846.17</v>
      </c>
      <c r="E47" s="5">
        <f t="shared" si="5"/>
        <v>9932004.2400000002</v>
      </c>
      <c r="F47" s="11">
        <f t="shared" si="5"/>
        <v>29464567.75</v>
      </c>
    </row>
    <row r="48" spans="1:6" x14ac:dyDescent="0.25">
      <c r="A48" s="19" t="s">
        <v>87</v>
      </c>
      <c r="B48" s="5">
        <f t="shared" si="4"/>
        <v>55127.6</v>
      </c>
      <c r="C48" s="5">
        <f t="shared" ref="C48:F60" si="6">C5+C27</f>
        <v>129401.07999999999</v>
      </c>
      <c r="D48" s="5">
        <f t="shared" si="6"/>
        <v>800071.5</v>
      </c>
      <c r="E48" s="5">
        <f t="shared" si="6"/>
        <v>551299.22</v>
      </c>
      <c r="F48" s="12">
        <f t="shared" si="6"/>
        <v>1535899.4</v>
      </c>
    </row>
    <row r="49" spans="1:6" x14ac:dyDescent="0.25">
      <c r="A49" s="19" t="s">
        <v>88</v>
      </c>
      <c r="B49" s="5">
        <f t="shared" si="4"/>
        <v>29595.62</v>
      </c>
      <c r="C49" s="5">
        <f t="shared" si="6"/>
        <v>17424.37</v>
      </c>
      <c r="D49" s="5">
        <f t="shared" si="6"/>
        <v>108874.94</v>
      </c>
      <c r="E49" s="5">
        <f t="shared" si="6"/>
        <v>90415.78</v>
      </c>
      <c r="F49" s="12">
        <f t="shared" si="6"/>
        <v>246310.70999999996</v>
      </c>
    </row>
    <row r="50" spans="1:6" x14ac:dyDescent="0.25">
      <c r="A50" s="19" t="s">
        <v>89</v>
      </c>
      <c r="B50" s="5">
        <f t="shared" si="4"/>
        <v>8813.73</v>
      </c>
      <c r="C50" s="5">
        <f t="shared" si="6"/>
        <v>5365.0199999999995</v>
      </c>
      <c r="D50" s="5">
        <f t="shared" si="6"/>
        <v>27556.92</v>
      </c>
      <c r="E50" s="5">
        <f t="shared" si="6"/>
        <v>40163.08</v>
      </c>
      <c r="F50" s="12">
        <f t="shared" si="6"/>
        <v>81898.75</v>
      </c>
    </row>
    <row r="51" spans="1:6" x14ac:dyDescent="0.25">
      <c r="A51" s="19" t="s">
        <v>90</v>
      </c>
      <c r="B51" s="5">
        <f t="shared" si="4"/>
        <v>8478.5600000000013</v>
      </c>
      <c r="C51" s="5">
        <f t="shared" si="6"/>
        <v>4683.87</v>
      </c>
      <c r="D51" s="5">
        <f t="shared" si="6"/>
        <v>26827.4</v>
      </c>
      <c r="E51" s="5">
        <f t="shared" si="6"/>
        <v>32850.660000000003</v>
      </c>
      <c r="F51" s="12">
        <f t="shared" si="6"/>
        <v>72840.490000000005</v>
      </c>
    </row>
    <row r="52" spans="1:6" x14ac:dyDescent="0.25">
      <c r="A52" s="19" t="s">
        <v>91</v>
      </c>
      <c r="B52" s="5">
        <f t="shared" si="4"/>
        <v>41868.460000000006</v>
      </c>
      <c r="C52" s="5">
        <f t="shared" si="6"/>
        <v>30558.670000000002</v>
      </c>
      <c r="D52" s="5">
        <f t="shared" si="6"/>
        <v>153479.01</v>
      </c>
      <c r="E52" s="5">
        <f t="shared" si="6"/>
        <v>85147.209999999992</v>
      </c>
      <c r="F52" s="12">
        <f t="shared" si="6"/>
        <v>311053.35000000003</v>
      </c>
    </row>
    <row r="53" spans="1:6" x14ac:dyDescent="0.25">
      <c r="A53" s="19" t="s">
        <v>92</v>
      </c>
      <c r="B53" s="5">
        <f t="shared" si="4"/>
        <v>22002.33</v>
      </c>
      <c r="C53" s="5">
        <f t="shared" si="6"/>
        <v>14175.97</v>
      </c>
      <c r="D53" s="5">
        <f t="shared" si="6"/>
        <v>55333</v>
      </c>
      <c r="E53" s="5">
        <f t="shared" si="6"/>
        <v>18609.519999999997</v>
      </c>
      <c r="F53" s="12">
        <f t="shared" si="6"/>
        <v>110120.82</v>
      </c>
    </row>
    <row r="54" spans="1:6" x14ac:dyDescent="0.25">
      <c r="A54" s="19" t="s">
        <v>93</v>
      </c>
      <c r="B54" s="5">
        <f t="shared" si="4"/>
        <v>31866.170000000002</v>
      </c>
      <c r="C54" s="5">
        <f t="shared" si="6"/>
        <v>13979.53</v>
      </c>
      <c r="D54" s="5">
        <f t="shared" si="6"/>
        <v>108199.08</v>
      </c>
      <c r="E54" s="5">
        <f t="shared" si="6"/>
        <v>75246.66</v>
      </c>
      <c r="F54" s="12">
        <f t="shared" si="6"/>
        <v>229291.44</v>
      </c>
    </row>
    <row r="55" spans="1:6" x14ac:dyDescent="0.25">
      <c r="A55" s="19" t="s">
        <v>94</v>
      </c>
      <c r="B55" s="5">
        <f t="shared" si="4"/>
        <v>34750.340000000004</v>
      </c>
      <c r="C55" s="5">
        <f t="shared" si="6"/>
        <v>22688.74</v>
      </c>
      <c r="D55" s="5">
        <f t="shared" si="6"/>
        <v>107510.28</v>
      </c>
      <c r="E55" s="5">
        <f t="shared" si="6"/>
        <v>56264.020000000004</v>
      </c>
      <c r="F55" s="12">
        <f t="shared" si="6"/>
        <v>221213.38</v>
      </c>
    </row>
    <row r="56" spans="1:6" x14ac:dyDescent="0.25">
      <c r="A56" s="19" t="s">
        <v>95</v>
      </c>
      <c r="B56" s="5">
        <f t="shared" si="4"/>
        <v>12343</v>
      </c>
      <c r="C56" s="5">
        <f t="shared" si="6"/>
        <v>5981.33</v>
      </c>
      <c r="D56" s="5">
        <f t="shared" si="6"/>
        <v>35514.829999999994</v>
      </c>
      <c r="E56" s="5">
        <f t="shared" si="6"/>
        <v>14274.43</v>
      </c>
      <c r="F56" s="12">
        <f t="shared" si="6"/>
        <v>68113.59</v>
      </c>
    </row>
    <row r="57" spans="1:6" x14ac:dyDescent="0.25">
      <c r="A57" s="19" t="s">
        <v>96</v>
      </c>
      <c r="B57" s="5">
        <f t="shared" si="4"/>
        <v>75218.94</v>
      </c>
      <c r="C57" s="5">
        <f t="shared" si="6"/>
        <v>36614.99</v>
      </c>
      <c r="D57" s="5">
        <f t="shared" si="6"/>
        <v>158286.46000000002</v>
      </c>
      <c r="E57" s="5">
        <f t="shared" si="6"/>
        <v>21017.670000000002</v>
      </c>
      <c r="F57" s="12">
        <f t="shared" si="6"/>
        <v>291138.06</v>
      </c>
    </row>
    <row r="58" spans="1:6" x14ac:dyDescent="0.25">
      <c r="A58" s="19" t="s">
        <v>97</v>
      </c>
      <c r="B58" s="5">
        <f t="shared" si="4"/>
        <v>22463.97</v>
      </c>
      <c r="C58" s="5">
        <f t="shared" si="6"/>
        <v>8910.7400000000016</v>
      </c>
      <c r="D58" s="5">
        <f t="shared" si="6"/>
        <v>52699.579999999994</v>
      </c>
      <c r="E58" s="5">
        <f t="shared" si="6"/>
        <v>18179.469999999998</v>
      </c>
      <c r="F58" s="12">
        <f t="shared" si="6"/>
        <v>102253.75999999999</v>
      </c>
    </row>
    <row r="59" spans="1:6" x14ac:dyDescent="0.25">
      <c r="A59" s="19" t="s">
        <v>98</v>
      </c>
      <c r="B59" s="5">
        <f t="shared" si="4"/>
        <v>42808.42</v>
      </c>
      <c r="C59" s="5">
        <f t="shared" si="6"/>
        <v>38593.11</v>
      </c>
      <c r="D59" s="5">
        <f t="shared" si="6"/>
        <v>165981.57999999999</v>
      </c>
      <c r="E59" s="5">
        <f t="shared" si="6"/>
        <v>35407.89</v>
      </c>
      <c r="F59" s="12">
        <f t="shared" si="6"/>
        <v>282791</v>
      </c>
    </row>
    <row r="60" spans="1:6" x14ac:dyDescent="0.25">
      <c r="A60" s="20" t="s">
        <v>85</v>
      </c>
      <c r="B60" s="10">
        <f t="shared" si="4"/>
        <v>5721560.4200000009</v>
      </c>
      <c r="C60" s="10">
        <f t="shared" si="6"/>
        <v>3740871.4799999995</v>
      </c>
      <c r="D60" s="10">
        <f t="shared" si="6"/>
        <v>12584180.750000002</v>
      </c>
      <c r="E60" s="10">
        <f t="shared" si="6"/>
        <v>10970879.85</v>
      </c>
      <c r="F60" s="13">
        <f t="shared" si="6"/>
        <v>33017492.5</v>
      </c>
    </row>
    <row r="61" spans="1:6" x14ac:dyDescent="0.25">
      <c r="A61" s="48" t="s">
        <v>298</v>
      </c>
    </row>
    <row r="62" spans="1:6" x14ac:dyDescent="0.25">
      <c r="A62" s="48" t="s">
        <v>129</v>
      </c>
    </row>
    <row r="63" spans="1:6" x14ac:dyDescent="0.25">
      <c r="A63" s="39" t="s">
        <v>346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/>
  </sheetViews>
  <sheetFormatPr baseColWidth="10" defaultRowHeight="15" x14ac:dyDescent="0.25"/>
  <cols>
    <col min="1" max="1" width="22.85546875" style="2" customWidth="1"/>
    <col min="2" max="2" width="14.28515625" style="2" bestFit="1" customWidth="1"/>
    <col min="3" max="3" width="13.140625" style="2" customWidth="1"/>
    <col min="4" max="4" width="12.7109375" style="2" customWidth="1"/>
    <col min="5" max="5" width="12.85546875" style="2" bestFit="1" customWidth="1"/>
    <col min="6" max="6" width="15.28515625" style="2" bestFit="1" customWidth="1"/>
    <col min="7" max="7" width="13.140625" style="2" customWidth="1"/>
    <col min="8" max="16384" width="11.42578125" style="2"/>
  </cols>
  <sheetData>
    <row r="1" spans="1:8" x14ac:dyDescent="0.25">
      <c r="A1" s="1" t="s">
        <v>279</v>
      </c>
    </row>
    <row r="3" spans="1:8" x14ac:dyDescent="0.25">
      <c r="B3" s="54" t="s">
        <v>69</v>
      </c>
      <c r="C3" s="55" t="s">
        <v>70</v>
      </c>
      <c r="D3" s="52" t="s">
        <v>85</v>
      </c>
      <c r="E3" s="37" t="s">
        <v>121</v>
      </c>
      <c r="F3" s="38" t="s">
        <v>181</v>
      </c>
      <c r="G3" s="52" t="s">
        <v>85</v>
      </c>
    </row>
    <row r="4" spans="1:8" x14ac:dyDescent="0.25">
      <c r="A4" s="8" t="s">
        <v>182</v>
      </c>
      <c r="B4" s="26">
        <v>70149.11</v>
      </c>
      <c r="C4" s="27">
        <v>555977.89</v>
      </c>
      <c r="D4" s="56">
        <f>B4+C4</f>
        <v>626127</v>
      </c>
      <c r="E4" s="26">
        <v>51339.93</v>
      </c>
      <c r="F4" s="27">
        <v>574787.07999999996</v>
      </c>
      <c r="G4" s="56">
        <f>E4+F4</f>
        <v>626127.01</v>
      </c>
      <c r="H4" s="81"/>
    </row>
    <row r="5" spans="1:8" x14ac:dyDescent="0.25">
      <c r="A5" s="9" t="s">
        <v>183</v>
      </c>
      <c r="B5" s="18">
        <v>21434.41</v>
      </c>
      <c r="C5" s="22">
        <v>518348.59</v>
      </c>
      <c r="D5" s="57">
        <f>B5+C5</f>
        <v>539783</v>
      </c>
      <c r="E5" s="18">
        <v>14405.85</v>
      </c>
      <c r="F5" s="22">
        <v>525377.15</v>
      </c>
      <c r="G5" s="57">
        <f>E5+F5</f>
        <v>539783</v>
      </c>
      <c r="H5" s="81"/>
    </row>
    <row r="6" spans="1:8" x14ac:dyDescent="0.25">
      <c r="A6" s="9" t="s">
        <v>184</v>
      </c>
      <c r="B6" s="18">
        <v>15810.68</v>
      </c>
      <c r="C6" s="22">
        <v>327251.32</v>
      </c>
      <c r="D6" s="57">
        <f t="shared" ref="D6:D69" si="0">B6+C6</f>
        <v>343062</v>
      </c>
      <c r="E6" s="18">
        <v>10196.41</v>
      </c>
      <c r="F6" s="22">
        <v>332865.58999999997</v>
      </c>
      <c r="G6" s="57">
        <f t="shared" ref="G6:G69" si="1">E6+F6</f>
        <v>343061.99999999994</v>
      </c>
      <c r="H6" s="81"/>
    </row>
    <row r="7" spans="1:8" x14ac:dyDescent="0.25">
      <c r="A7" s="9" t="s">
        <v>185</v>
      </c>
      <c r="B7" s="18">
        <v>11550.06</v>
      </c>
      <c r="C7" s="22">
        <v>150037.94</v>
      </c>
      <c r="D7" s="57">
        <f t="shared" si="0"/>
        <v>161588</v>
      </c>
      <c r="E7" s="18">
        <v>7280.17</v>
      </c>
      <c r="F7" s="22">
        <v>154307.82999999999</v>
      </c>
      <c r="G7" s="57">
        <f t="shared" si="1"/>
        <v>161588</v>
      </c>
      <c r="H7" s="81"/>
    </row>
    <row r="8" spans="1:8" x14ac:dyDescent="0.25">
      <c r="A8" s="9" t="s">
        <v>186</v>
      </c>
      <c r="B8" s="18">
        <v>7597.89</v>
      </c>
      <c r="C8" s="22">
        <v>132285.10999999999</v>
      </c>
      <c r="D8" s="57">
        <f t="shared" si="0"/>
        <v>139883</v>
      </c>
      <c r="E8" s="18">
        <v>4791.2</v>
      </c>
      <c r="F8" s="22">
        <v>135091.80000000002</v>
      </c>
      <c r="G8" s="57">
        <f t="shared" si="1"/>
        <v>139883.00000000003</v>
      </c>
      <c r="H8" s="81"/>
    </row>
    <row r="9" spans="1:8" x14ac:dyDescent="0.25">
      <c r="A9" s="9" t="s">
        <v>187</v>
      </c>
      <c r="B9" s="18">
        <v>151287.76999999999</v>
      </c>
      <c r="C9" s="22">
        <v>932024.23</v>
      </c>
      <c r="D9" s="57">
        <f t="shared" si="0"/>
        <v>1083312</v>
      </c>
      <c r="E9" s="18">
        <v>108659.87</v>
      </c>
      <c r="F9" s="22">
        <v>974652.13</v>
      </c>
      <c r="G9" s="57">
        <f t="shared" si="1"/>
        <v>1083312</v>
      </c>
      <c r="H9" s="81"/>
    </row>
    <row r="10" spans="1:8" x14ac:dyDescent="0.25">
      <c r="A10" s="9" t="s">
        <v>188</v>
      </c>
      <c r="B10" s="18">
        <v>15776.08</v>
      </c>
      <c r="C10" s="22">
        <v>306604.92</v>
      </c>
      <c r="D10" s="57">
        <f t="shared" si="0"/>
        <v>322381</v>
      </c>
      <c r="E10" s="18">
        <v>10426.67</v>
      </c>
      <c r="F10" s="22">
        <v>311954.33</v>
      </c>
      <c r="G10" s="57">
        <f t="shared" si="1"/>
        <v>322381</v>
      </c>
      <c r="H10" s="81"/>
    </row>
    <row r="11" spans="1:8" x14ac:dyDescent="0.25">
      <c r="A11" s="9" t="s">
        <v>189</v>
      </c>
      <c r="B11" s="18">
        <v>15680.91</v>
      </c>
      <c r="C11" s="22">
        <v>264034.09000000003</v>
      </c>
      <c r="D11" s="57">
        <f t="shared" si="0"/>
        <v>279715</v>
      </c>
      <c r="E11" s="18">
        <v>10942.74</v>
      </c>
      <c r="F11" s="22">
        <v>268772.26</v>
      </c>
      <c r="G11" s="57">
        <f t="shared" si="1"/>
        <v>279715</v>
      </c>
      <c r="H11" s="81"/>
    </row>
    <row r="12" spans="1:8" x14ac:dyDescent="0.25">
      <c r="A12" s="9" t="s">
        <v>190</v>
      </c>
      <c r="B12" s="18">
        <v>12071.05</v>
      </c>
      <c r="C12" s="22">
        <v>140502.95000000001</v>
      </c>
      <c r="D12" s="57">
        <f t="shared" si="0"/>
        <v>152574</v>
      </c>
      <c r="E12" s="18">
        <v>7055.67</v>
      </c>
      <c r="F12" s="22">
        <v>145518.33000000002</v>
      </c>
      <c r="G12" s="57">
        <f t="shared" si="1"/>
        <v>152574.00000000003</v>
      </c>
      <c r="H12" s="81"/>
    </row>
    <row r="13" spans="1:8" x14ac:dyDescent="0.25">
      <c r="A13" s="9" t="s">
        <v>191</v>
      </c>
      <c r="B13" s="18">
        <v>22406.66</v>
      </c>
      <c r="C13" s="22">
        <v>285687.34000000003</v>
      </c>
      <c r="D13" s="57">
        <f t="shared" si="0"/>
        <v>308094</v>
      </c>
      <c r="E13" s="18">
        <v>15286.24</v>
      </c>
      <c r="F13" s="22">
        <v>292807.76</v>
      </c>
      <c r="G13" s="57">
        <f t="shared" si="1"/>
        <v>308094</v>
      </c>
      <c r="H13" s="81"/>
    </row>
    <row r="14" spans="1:8" x14ac:dyDescent="0.25">
      <c r="A14" s="9" t="s">
        <v>192</v>
      </c>
      <c r="B14" s="18">
        <v>31818.03</v>
      </c>
      <c r="C14" s="22">
        <v>333659.96999999997</v>
      </c>
      <c r="D14" s="57">
        <f t="shared" si="0"/>
        <v>365478</v>
      </c>
      <c r="E14" s="18">
        <v>20712.099999999999</v>
      </c>
      <c r="F14" s="22">
        <v>344765.9</v>
      </c>
      <c r="G14" s="57">
        <f t="shared" si="1"/>
        <v>365478</v>
      </c>
      <c r="H14" s="81"/>
    </row>
    <row r="15" spans="1:8" x14ac:dyDescent="0.25">
      <c r="A15" s="9" t="s">
        <v>193</v>
      </c>
      <c r="B15" s="18">
        <v>13106.65</v>
      </c>
      <c r="C15" s="22">
        <v>265537.34999999998</v>
      </c>
      <c r="D15" s="57">
        <f t="shared" si="0"/>
        <v>278644</v>
      </c>
      <c r="E15" s="18">
        <v>8403.2199999999993</v>
      </c>
      <c r="F15" s="22">
        <v>270240.78999999998</v>
      </c>
      <c r="G15" s="57">
        <f t="shared" si="1"/>
        <v>278644.00999999995</v>
      </c>
      <c r="H15" s="81"/>
    </row>
    <row r="16" spans="1:8" x14ac:dyDescent="0.25">
      <c r="A16" s="9" t="s">
        <v>194</v>
      </c>
      <c r="B16" s="18">
        <v>210372.57</v>
      </c>
      <c r="C16" s="22">
        <v>1795696.43</v>
      </c>
      <c r="D16" s="57">
        <f t="shared" si="0"/>
        <v>2006069</v>
      </c>
      <c r="E16" s="18">
        <v>128685.89</v>
      </c>
      <c r="F16" s="22">
        <v>1877383.1099999999</v>
      </c>
      <c r="G16" s="57">
        <f t="shared" si="1"/>
        <v>2006068.9999999998</v>
      </c>
      <c r="H16" s="81"/>
    </row>
    <row r="17" spans="1:8" x14ac:dyDescent="0.25">
      <c r="A17" s="9" t="s">
        <v>195</v>
      </c>
      <c r="B17" s="18">
        <v>22279.52</v>
      </c>
      <c r="C17" s="22">
        <v>669390.48</v>
      </c>
      <c r="D17" s="57">
        <f t="shared" si="0"/>
        <v>691670</v>
      </c>
      <c r="E17" s="18">
        <v>14766.3</v>
      </c>
      <c r="F17" s="22">
        <v>676903.7</v>
      </c>
      <c r="G17" s="57">
        <f t="shared" si="1"/>
        <v>691670</v>
      </c>
      <c r="H17" s="81"/>
    </row>
    <row r="18" spans="1:8" x14ac:dyDescent="0.25">
      <c r="A18" s="9" t="s">
        <v>196</v>
      </c>
      <c r="B18" s="18">
        <v>2958.61</v>
      </c>
      <c r="C18" s="22">
        <v>143659.39000000001</v>
      </c>
      <c r="D18" s="57">
        <f t="shared" si="0"/>
        <v>146618</v>
      </c>
      <c r="E18" s="18">
        <v>1967.04</v>
      </c>
      <c r="F18" s="22">
        <v>144650.96000000002</v>
      </c>
      <c r="G18" s="57">
        <f t="shared" si="1"/>
        <v>146618.00000000003</v>
      </c>
      <c r="H18" s="81"/>
    </row>
    <row r="19" spans="1:8" x14ac:dyDescent="0.25">
      <c r="A19" s="9" t="s">
        <v>197</v>
      </c>
      <c r="B19" s="18">
        <v>18577.96</v>
      </c>
      <c r="C19" s="22">
        <v>335275.03999999998</v>
      </c>
      <c r="D19" s="57">
        <f t="shared" si="0"/>
        <v>353853</v>
      </c>
      <c r="E19" s="18">
        <v>14008.35</v>
      </c>
      <c r="F19" s="22">
        <v>339844.65</v>
      </c>
      <c r="G19" s="57">
        <f t="shared" si="1"/>
        <v>353853</v>
      </c>
      <c r="H19" s="81"/>
    </row>
    <row r="20" spans="1:8" x14ac:dyDescent="0.25">
      <c r="A20" s="9" t="s">
        <v>198</v>
      </c>
      <c r="B20" s="18">
        <v>20984.42</v>
      </c>
      <c r="C20" s="22">
        <v>616104.57999999996</v>
      </c>
      <c r="D20" s="57">
        <f t="shared" si="0"/>
        <v>637089</v>
      </c>
      <c r="E20" s="18">
        <v>13647.89</v>
      </c>
      <c r="F20" s="22">
        <v>623441.11</v>
      </c>
      <c r="G20" s="57">
        <f t="shared" si="1"/>
        <v>637089</v>
      </c>
      <c r="H20" s="81"/>
    </row>
    <row r="21" spans="1:8" x14ac:dyDescent="0.25">
      <c r="A21" s="9" t="s">
        <v>199</v>
      </c>
      <c r="B21" s="18">
        <v>15633.27</v>
      </c>
      <c r="C21" s="22">
        <v>294636.73</v>
      </c>
      <c r="D21" s="57">
        <f t="shared" si="0"/>
        <v>310270</v>
      </c>
      <c r="E21" s="18">
        <v>10224.16</v>
      </c>
      <c r="F21" s="22">
        <v>300045.82999999996</v>
      </c>
      <c r="G21" s="57">
        <f t="shared" si="1"/>
        <v>310269.98999999993</v>
      </c>
      <c r="H21" s="81"/>
    </row>
    <row r="22" spans="1:8" x14ac:dyDescent="0.25">
      <c r="A22" s="9" t="s">
        <v>200</v>
      </c>
      <c r="B22" s="18">
        <v>13262.44</v>
      </c>
      <c r="C22" s="22">
        <v>228077.56</v>
      </c>
      <c r="D22" s="57">
        <f t="shared" si="0"/>
        <v>241340</v>
      </c>
      <c r="E22" s="18">
        <v>9010.2900000000009</v>
      </c>
      <c r="F22" s="22">
        <v>232329.71</v>
      </c>
      <c r="G22" s="57">
        <f t="shared" si="1"/>
        <v>241340</v>
      </c>
      <c r="H22" s="81"/>
    </row>
    <row r="23" spans="1:8" x14ac:dyDescent="0.25">
      <c r="A23" s="9" t="s">
        <v>201</v>
      </c>
      <c r="B23" s="18">
        <v>35544.589999999997</v>
      </c>
      <c r="C23" s="22">
        <v>495835.41</v>
      </c>
      <c r="D23" s="57">
        <f t="shared" si="0"/>
        <v>531380</v>
      </c>
      <c r="E23" s="18">
        <v>24023.21</v>
      </c>
      <c r="F23" s="22">
        <v>507356.79</v>
      </c>
      <c r="G23" s="57">
        <f t="shared" si="1"/>
        <v>531380</v>
      </c>
      <c r="H23" s="81"/>
    </row>
    <row r="24" spans="1:8" x14ac:dyDescent="0.25">
      <c r="A24" s="9" t="s">
        <v>202</v>
      </c>
      <c r="B24" s="18">
        <v>18008.78</v>
      </c>
      <c r="C24" s="22">
        <v>579388.22</v>
      </c>
      <c r="D24" s="57">
        <f t="shared" si="0"/>
        <v>597397</v>
      </c>
      <c r="E24" s="18">
        <v>13970.31</v>
      </c>
      <c r="F24" s="22">
        <v>583426.68999999994</v>
      </c>
      <c r="G24" s="57">
        <f t="shared" si="1"/>
        <v>597397</v>
      </c>
      <c r="H24" s="81"/>
    </row>
    <row r="25" spans="1:8" x14ac:dyDescent="0.25">
      <c r="A25" s="9" t="s">
        <v>203</v>
      </c>
      <c r="B25" s="18">
        <v>5364.9</v>
      </c>
      <c r="C25" s="22">
        <v>115216.1</v>
      </c>
      <c r="D25" s="57">
        <f t="shared" si="0"/>
        <v>120581</v>
      </c>
      <c r="E25" s="18">
        <v>4165.63</v>
      </c>
      <c r="F25" s="22">
        <v>116415.37</v>
      </c>
      <c r="G25" s="57">
        <f t="shared" si="1"/>
        <v>120581</v>
      </c>
      <c r="H25" s="81"/>
    </row>
    <row r="26" spans="1:8" x14ac:dyDescent="0.25">
      <c r="A26" s="9" t="s">
        <v>204</v>
      </c>
      <c r="B26" s="18">
        <v>26083.77</v>
      </c>
      <c r="C26" s="22">
        <v>390266.23</v>
      </c>
      <c r="D26" s="57">
        <f t="shared" si="0"/>
        <v>416350</v>
      </c>
      <c r="E26" s="18">
        <v>20425.43</v>
      </c>
      <c r="F26" s="22">
        <v>395924.57</v>
      </c>
      <c r="G26" s="57">
        <f t="shared" si="1"/>
        <v>416350</v>
      </c>
      <c r="H26" s="81"/>
    </row>
    <row r="27" spans="1:8" x14ac:dyDescent="0.25">
      <c r="A27" s="9" t="s">
        <v>205</v>
      </c>
      <c r="B27" s="18">
        <v>41847.800000000003</v>
      </c>
      <c r="C27" s="22">
        <v>492862.2</v>
      </c>
      <c r="D27" s="57">
        <f t="shared" si="0"/>
        <v>534710</v>
      </c>
      <c r="E27" s="18">
        <v>27097.33</v>
      </c>
      <c r="F27" s="22">
        <v>507612.66000000003</v>
      </c>
      <c r="G27" s="57">
        <f t="shared" si="1"/>
        <v>534709.99</v>
      </c>
      <c r="H27" s="81"/>
    </row>
    <row r="28" spans="1:8" x14ac:dyDescent="0.25">
      <c r="A28" s="9" t="s">
        <v>206</v>
      </c>
      <c r="B28" s="18">
        <v>35658.379999999997</v>
      </c>
      <c r="C28" s="22">
        <v>463500.62</v>
      </c>
      <c r="D28" s="57">
        <f t="shared" si="0"/>
        <v>499159</v>
      </c>
      <c r="E28" s="18">
        <v>22140.7</v>
      </c>
      <c r="F28" s="22">
        <v>477018.30000000005</v>
      </c>
      <c r="G28" s="57">
        <f t="shared" si="1"/>
        <v>499159.00000000006</v>
      </c>
      <c r="H28" s="81"/>
    </row>
    <row r="29" spans="1:8" x14ac:dyDescent="0.25">
      <c r="A29" s="9" t="s">
        <v>207</v>
      </c>
      <c r="B29" s="18">
        <v>27585.599999999999</v>
      </c>
      <c r="C29" s="22">
        <v>570761.4</v>
      </c>
      <c r="D29" s="57">
        <f t="shared" si="0"/>
        <v>598347</v>
      </c>
      <c r="E29" s="18">
        <v>19109.939999999999</v>
      </c>
      <c r="F29" s="22">
        <v>579237.05999999994</v>
      </c>
      <c r="G29" s="57">
        <f t="shared" si="1"/>
        <v>598346.99999999988</v>
      </c>
      <c r="H29" s="81"/>
    </row>
    <row r="30" spans="1:8" x14ac:dyDescent="0.25">
      <c r="A30" s="9" t="s">
        <v>208</v>
      </c>
      <c r="B30" s="18">
        <v>28498.67</v>
      </c>
      <c r="C30" s="22">
        <v>405263.33</v>
      </c>
      <c r="D30" s="57">
        <f t="shared" si="0"/>
        <v>433762</v>
      </c>
      <c r="E30" s="18">
        <v>19432.75</v>
      </c>
      <c r="F30" s="22">
        <v>414329.25</v>
      </c>
      <c r="G30" s="57">
        <f t="shared" si="1"/>
        <v>433762</v>
      </c>
      <c r="H30" s="81"/>
    </row>
    <row r="31" spans="1:8" x14ac:dyDescent="0.25">
      <c r="A31" s="9" t="s">
        <v>209</v>
      </c>
      <c r="B31" s="18">
        <v>24646.44</v>
      </c>
      <c r="C31" s="22">
        <v>881208.56</v>
      </c>
      <c r="D31" s="57">
        <f t="shared" si="0"/>
        <v>905855</v>
      </c>
      <c r="E31" s="18">
        <v>17297.419999999998</v>
      </c>
      <c r="F31" s="22">
        <v>888557.58</v>
      </c>
      <c r="G31" s="57">
        <f t="shared" si="1"/>
        <v>905855</v>
      </c>
      <c r="H31" s="81"/>
    </row>
    <row r="32" spans="1:8" x14ac:dyDescent="0.25">
      <c r="A32" s="9" t="s">
        <v>210</v>
      </c>
      <c r="B32" s="18">
        <v>15158.23</v>
      </c>
      <c r="C32" s="22">
        <v>136493.76999999999</v>
      </c>
      <c r="D32" s="57">
        <f t="shared" si="0"/>
        <v>151652</v>
      </c>
      <c r="E32" s="18">
        <v>13250.09</v>
      </c>
      <c r="F32" s="22">
        <v>138401.92000000001</v>
      </c>
      <c r="G32" s="57">
        <f t="shared" si="1"/>
        <v>151652.01</v>
      </c>
      <c r="H32" s="81"/>
    </row>
    <row r="33" spans="1:8" x14ac:dyDescent="0.25">
      <c r="A33" s="9" t="s">
        <v>211</v>
      </c>
      <c r="B33" s="18">
        <v>17981.759999999998</v>
      </c>
      <c r="C33" s="22">
        <v>154578.23999999999</v>
      </c>
      <c r="D33" s="57">
        <f t="shared" si="0"/>
        <v>172560</v>
      </c>
      <c r="E33" s="18">
        <v>16538.55</v>
      </c>
      <c r="F33" s="22">
        <v>156021.45000000001</v>
      </c>
      <c r="G33" s="57">
        <f t="shared" si="1"/>
        <v>172560</v>
      </c>
      <c r="H33" s="81"/>
    </row>
    <row r="34" spans="1:8" x14ac:dyDescent="0.25">
      <c r="A34" s="9" t="s">
        <v>212</v>
      </c>
      <c r="B34" s="18">
        <v>63422.080000000002</v>
      </c>
      <c r="C34" s="22">
        <v>672606.92</v>
      </c>
      <c r="D34" s="57">
        <f t="shared" si="0"/>
        <v>736029</v>
      </c>
      <c r="E34" s="18">
        <v>40173.49</v>
      </c>
      <c r="F34" s="22">
        <v>695855.51</v>
      </c>
      <c r="G34" s="57">
        <f t="shared" si="1"/>
        <v>736029</v>
      </c>
      <c r="H34" s="81"/>
    </row>
    <row r="35" spans="1:8" x14ac:dyDescent="0.25">
      <c r="A35" s="9" t="s">
        <v>213</v>
      </c>
      <c r="B35" s="18">
        <v>125579.24</v>
      </c>
      <c r="C35" s="22">
        <v>1192088.76</v>
      </c>
      <c r="D35" s="57">
        <f t="shared" si="0"/>
        <v>1317668</v>
      </c>
      <c r="E35" s="18">
        <v>80688.460000000006</v>
      </c>
      <c r="F35" s="22">
        <v>1236979.53</v>
      </c>
      <c r="G35" s="57">
        <f t="shared" si="1"/>
        <v>1317667.99</v>
      </c>
      <c r="H35" s="81"/>
    </row>
    <row r="36" spans="1:8" x14ac:dyDescent="0.25">
      <c r="A36" s="9" t="s">
        <v>214</v>
      </c>
      <c r="B36" s="18">
        <v>12996.31</v>
      </c>
      <c r="C36" s="22">
        <v>177628.69</v>
      </c>
      <c r="D36" s="57">
        <f t="shared" si="0"/>
        <v>190625</v>
      </c>
      <c r="E36" s="18">
        <v>9117.48</v>
      </c>
      <c r="F36" s="22">
        <v>181507.50999999998</v>
      </c>
      <c r="G36" s="57">
        <f t="shared" si="1"/>
        <v>190624.99</v>
      </c>
      <c r="H36" s="81"/>
    </row>
    <row r="37" spans="1:8" x14ac:dyDescent="0.25">
      <c r="A37" s="9" t="s">
        <v>215</v>
      </c>
      <c r="B37" s="18">
        <v>102049.04</v>
      </c>
      <c r="C37" s="22">
        <v>1423966.96</v>
      </c>
      <c r="D37" s="57">
        <f t="shared" si="0"/>
        <v>1526016</v>
      </c>
      <c r="E37" s="18">
        <v>74781.23</v>
      </c>
      <c r="F37" s="22">
        <v>1451234.77</v>
      </c>
      <c r="G37" s="57">
        <f t="shared" si="1"/>
        <v>1526016</v>
      </c>
      <c r="H37" s="81"/>
    </row>
    <row r="38" spans="1:8" x14ac:dyDescent="0.25">
      <c r="A38" s="9" t="s">
        <v>216</v>
      </c>
      <c r="B38" s="18">
        <v>105201.31</v>
      </c>
      <c r="C38" s="22">
        <v>1002196.69</v>
      </c>
      <c r="D38" s="57">
        <f t="shared" si="0"/>
        <v>1107398</v>
      </c>
      <c r="E38" s="18">
        <v>71362.87</v>
      </c>
      <c r="F38" s="22">
        <v>1036035.13</v>
      </c>
      <c r="G38" s="57">
        <f t="shared" si="1"/>
        <v>1107398</v>
      </c>
      <c r="H38" s="81"/>
    </row>
    <row r="39" spans="1:8" x14ac:dyDescent="0.25">
      <c r="A39" s="9" t="s">
        <v>217</v>
      </c>
      <c r="B39" s="18">
        <v>40548.32</v>
      </c>
      <c r="C39" s="22">
        <v>991691.68</v>
      </c>
      <c r="D39" s="57">
        <f t="shared" si="0"/>
        <v>1032240</v>
      </c>
      <c r="E39" s="18">
        <v>29443.34</v>
      </c>
      <c r="F39" s="22">
        <v>1002796.66</v>
      </c>
      <c r="G39" s="57">
        <f t="shared" si="1"/>
        <v>1032240</v>
      </c>
      <c r="H39" s="81"/>
    </row>
    <row r="40" spans="1:8" x14ac:dyDescent="0.25">
      <c r="A40" s="9" t="s">
        <v>218</v>
      </c>
      <c r="B40" s="18">
        <v>8894.41</v>
      </c>
      <c r="C40" s="22">
        <v>217280.59</v>
      </c>
      <c r="D40" s="57">
        <f t="shared" si="0"/>
        <v>226175</v>
      </c>
      <c r="E40" s="18">
        <v>6114.8</v>
      </c>
      <c r="F40" s="22">
        <v>220060.2</v>
      </c>
      <c r="G40" s="57">
        <f t="shared" si="1"/>
        <v>226175</v>
      </c>
      <c r="H40" s="81"/>
    </row>
    <row r="41" spans="1:8" x14ac:dyDescent="0.25">
      <c r="A41" s="9" t="s">
        <v>219</v>
      </c>
      <c r="B41" s="18">
        <v>34814.730000000003</v>
      </c>
      <c r="C41" s="22">
        <v>569109.27</v>
      </c>
      <c r="D41" s="57">
        <f t="shared" si="0"/>
        <v>603924</v>
      </c>
      <c r="E41" s="18">
        <v>23267.06</v>
      </c>
      <c r="F41" s="22">
        <v>580656.94000000006</v>
      </c>
      <c r="G41" s="57">
        <f t="shared" si="1"/>
        <v>603924.00000000012</v>
      </c>
      <c r="H41" s="81"/>
    </row>
    <row r="42" spans="1:8" x14ac:dyDescent="0.25">
      <c r="A42" s="9" t="s">
        <v>220</v>
      </c>
      <c r="B42" s="18">
        <v>117063.95</v>
      </c>
      <c r="C42" s="22">
        <v>1126533.05</v>
      </c>
      <c r="D42" s="57">
        <f t="shared" si="0"/>
        <v>1243597</v>
      </c>
      <c r="E42" s="18">
        <v>73329.679999999993</v>
      </c>
      <c r="F42" s="22">
        <v>1170267.33</v>
      </c>
      <c r="G42" s="57">
        <f t="shared" si="1"/>
        <v>1243597.01</v>
      </c>
      <c r="H42" s="81"/>
    </row>
    <row r="43" spans="1:8" x14ac:dyDescent="0.25">
      <c r="A43" s="9" t="s">
        <v>221</v>
      </c>
      <c r="B43" s="18">
        <v>14680.34</v>
      </c>
      <c r="C43" s="22">
        <v>246000.66</v>
      </c>
      <c r="D43" s="57">
        <f t="shared" si="0"/>
        <v>260681</v>
      </c>
      <c r="E43" s="18">
        <v>10275.040000000001</v>
      </c>
      <c r="F43" s="22">
        <v>250405.96</v>
      </c>
      <c r="G43" s="57">
        <f t="shared" si="1"/>
        <v>260681</v>
      </c>
      <c r="H43" s="81"/>
    </row>
    <row r="44" spans="1:8" x14ac:dyDescent="0.25">
      <c r="A44" s="9" t="s">
        <v>222</v>
      </c>
      <c r="B44" s="18">
        <v>19272.68</v>
      </c>
      <c r="C44" s="22">
        <v>381204.32</v>
      </c>
      <c r="D44" s="57">
        <f t="shared" si="0"/>
        <v>400477</v>
      </c>
      <c r="E44" s="18">
        <v>12493.25</v>
      </c>
      <c r="F44" s="22">
        <v>387983.75999999995</v>
      </c>
      <c r="G44" s="57">
        <f t="shared" si="1"/>
        <v>400477.00999999995</v>
      </c>
      <c r="H44" s="81"/>
    </row>
    <row r="45" spans="1:8" x14ac:dyDescent="0.25">
      <c r="A45" s="9" t="s">
        <v>223</v>
      </c>
      <c r="B45" s="18">
        <v>19027.009999999998</v>
      </c>
      <c r="C45" s="22">
        <v>314539.99</v>
      </c>
      <c r="D45" s="57">
        <f t="shared" si="0"/>
        <v>333567</v>
      </c>
      <c r="E45" s="18">
        <v>14743.2</v>
      </c>
      <c r="F45" s="22">
        <v>318823.8</v>
      </c>
      <c r="G45" s="57">
        <f t="shared" si="1"/>
        <v>333567</v>
      </c>
      <c r="H45" s="81"/>
    </row>
    <row r="46" spans="1:8" x14ac:dyDescent="0.25">
      <c r="A46" s="9" t="s">
        <v>224</v>
      </c>
      <c r="B46" s="18">
        <v>61502.93</v>
      </c>
      <c r="C46" s="22">
        <v>695802.07</v>
      </c>
      <c r="D46" s="57">
        <f t="shared" si="0"/>
        <v>757305</v>
      </c>
      <c r="E46" s="18">
        <v>44491.35</v>
      </c>
      <c r="F46" s="22">
        <v>712813.65</v>
      </c>
      <c r="G46" s="57">
        <f t="shared" si="1"/>
        <v>757305</v>
      </c>
      <c r="H46" s="81"/>
    </row>
    <row r="47" spans="1:8" x14ac:dyDescent="0.25">
      <c r="A47" s="9" t="s">
        <v>225</v>
      </c>
      <c r="B47" s="18">
        <v>7327.7</v>
      </c>
      <c r="C47" s="22">
        <v>219237.3</v>
      </c>
      <c r="D47" s="57">
        <f t="shared" si="0"/>
        <v>226565</v>
      </c>
      <c r="E47" s="18">
        <v>5067.38</v>
      </c>
      <c r="F47" s="22">
        <v>221497.62</v>
      </c>
      <c r="G47" s="57">
        <f t="shared" si="1"/>
        <v>226565</v>
      </c>
      <c r="H47" s="81"/>
    </row>
    <row r="48" spans="1:8" x14ac:dyDescent="0.25">
      <c r="A48" s="9" t="s">
        <v>226</v>
      </c>
      <c r="B48" s="18">
        <v>56017.760000000002</v>
      </c>
      <c r="C48" s="22">
        <v>1290574.24</v>
      </c>
      <c r="D48" s="57">
        <f t="shared" si="0"/>
        <v>1346592</v>
      </c>
      <c r="E48" s="18">
        <v>39547.360000000001</v>
      </c>
      <c r="F48" s="22">
        <v>1307044.6299999999</v>
      </c>
      <c r="G48" s="57">
        <f t="shared" si="1"/>
        <v>1346591.99</v>
      </c>
      <c r="H48" s="81"/>
    </row>
    <row r="49" spans="1:8" x14ac:dyDescent="0.25">
      <c r="A49" s="9" t="s">
        <v>227</v>
      </c>
      <c r="B49" s="18">
        <v>60883.29</v>
      </c>
      <c r="C49" s="22">
        <v>608853.71</v>
      </c>
      <c r="D49" s="57">
        <f t="shared" si="0"/>
        <v>669737</v>
      </c>
      <c r="E49" s="18">
        <v>43374.69</v>
      </c>
      <c r="F49" s="22">
        <v>626362.30999999994</v>
      </c>
      <c r="G49" s="57">
        <f t="shared" si="1"/>
        <v>669737</v>
      </c>
      <c r="H49" s="81"/>
    </row>
    <row r="50" spans="1:8" x14ac:dyDescent="0.25">
      <c r="A50" s="9" t="s">
        <v>228</v>
      </c>
      <c r="B50" s="18">
        <v>11414.58</v>
      </c>
      <c r="C50" s="22">
        <v>162233.42000000001</v>
      </c>
      <c r="D50" s="57">
        <f t="shared" si="0"/>
        <v>173648</v>
      </c>
      <c r="E50" s="18">
        <v>8048.8</v>
      </c>
      <c r="F50" s="22">
        <v>165599.21</v>
      </c>
      <c r="G50" s="57">
        <f t="shared" si="1"/>
        <v>173648.00999999998</v>
      </c>
      <c r="H50" s="81"/>
    </row>
    <row r="51" spans="1:8" x14ac:dyDescent="0.25">
      <c r="A51" s="9" t="s">
        <v>229</v>
      </c>
      <c r="B51" s="18">
        <v>29881.43</v>
      </c>
      <c r="C51" s="22">
        <v>303352.57</v>
      </c>
      <c r="D51" s="57">
        <f t="shared" si="0"/>
        <v>333234</v>
      </c>
      <c r="E51" s="18">
        <v>20461.25</v>
      </c>
      <c r="F51" s="22">
        <v>312772.76</v>
      </c>
      <c r="G51" s="57">
        <f t="shared" si="1"/>
        <v>333234.01</v>
      </c>
      <c r="H51" s="81"/>
    </row>
    <row r="52" spans="1:8" x14ac:dyDescent="0.25">
      <c r="A52" s="9" t="s">
        <v>230</v>
      </c>
      <c r="B52" s="18">
        <v>3712.69</v>
      </c>
      <c r="C52" s="22">
        <v>72647.31</v>
      </c>
      <c r="D52" s="57">
        <f t="shared" si="0"/>
        <v>76360</v>
      </c>
      <c r="E52" s="18">
        <v>2971.95</v>
      </c>
      <c r="F52" s="22">
        <v>73388.05</v>
      </c>
      <c r="G52" s="57">
        <f t="shared" si="1"/>
        <v>76360</v>
      </c>
      <c r="H52" s="81"/>
    </row>
    <row r="53" spans="1:8" x14ac:dyDescent="0.25">
      <c r="A53" s="9" t="s">
        <v>231</v>
      </c>
      <c r="B53" s="18">
        <v>30462.39</v>
      </c>
      <c r="C53" s="22">
        <v>775425.61</v>
      </c>
      <c r="D53" s="57">
        <f t="shared" si="0"/>
        <v>805888</v>
      </c>
      <c r="E53" s="18">
        <v>21739.45</v>
      </c>
      <c r="F53" s="22">
        <v>784148.55999999994</v>
      </c>
      <c r="G53" s="57">
        <f t="shared" si="1"/>
        <v>805888.00999999989</v>
      </c>
      <c r="H53" s="81"/>
    </row>
    <row r="54" spans="1:8" x14ac:dyDescent="0.25">
      <c r="A54" s="9" t="s">
        <v>232</v>
      </c>
      <c r="B54" s="18">
        <v>11118.35</v>
      </c>
      <c r="C54" s="22">
        <v>488839.65</v>
      </c>
      <c r="D54" s="57">
        <f t="shared" si="0"/>
        <v>499958</v>
      </c>
      <c r="E54" s="18">
        <v>8278.09</v>
      </c>
      <c r="F54" s="22">
        <v>491679.91</v>
      </c>
      <c r="G54" s="57">
        <f t="shared" si="1"/>
        <v>499958</v>
      </c>
      <c r="H54" s="81"/>
    </row>
    <row r="55" spans="1:8" x14ac:dyDescent="0.25">
      <c r="A55" s="9" t="s">
        <v>233</v>
      </c>
      <c r="B55" s="18">
        <v>33667.79</v>
      </c>
      <c r="C55" s="22">
        <v>537149.21</v>
      </c>
      <c r="D55" s="57">
        <f t="shared" si="0"/>
        <v>570817</v>
      </c>
      <c r="E55" s="18">
        <v>22922.77</v>
      </c>
      <c r="F55" s="22">
        <v>547894.22</v>
      </c>
      <c r="G55" s="57">
        <f t="shared" si="1"/>
        <v>570816.99</v>
      </c>
      <c r="H55" s="81"/>
    </row>
    <row r="56" spans="1:8" x14ac:dyDescent="0.25">
      <c r="A56" s="9" t="s">
        <v>234</v>
      </c>
      <c r="B56" s="18">
        <v>6831.36</v>
      </c>
      <c r="C56" s="22">
        <v>173841.64</v>
      </c>
      <c r="D56" s="57">
        <f t="shared" si="0"/>
        <v>180673</v>
      </c>
      <c r="E56" s="18">
        <v>4436.99</v>
      </c>
      <c r="F56" s="22">
        <v>176236.01</v>
      </c>
      <c r="G56" s="57">
        <f t="shared" si="1"/>
        <v>180673</v>
      </c>
      <c r="H56" s="81"/>
    </row>
    <row r="57" spans="1:8" x14ac:dyDescent="0.25">
      <c r="A57" s="9" t="s">
        <v>235</v>
      </c>
      <c r="B57" s="18">
        <v>9535.27</v>
      </c>
      <c r="C57" s="22">
        <v>297935.73</v>
      </c>
      <c r="D57" s="57">
        <f t="shared" si="0"/>
        <v>307471</v>
      </c>
      <c r="E57" s="18">
        <v>7307.21</v>
      </c>
      <c r="F57" s="22">
        <v>300163.78999999998</v>
      </c>
      <c r="G57" s="57">
        <f t="shared" si="1"/>
        <v>307471</v>
      </c>
      <c r="H57" s="81"/>
    </row>
    <row r="58" spans="1:8" x14ac:dyDescent="0.25">
      <c r="A58" s="9" t="s">
        <v>236</v>
      </c>
      <c r="B58" s="18">
        <v>59033.599999999999</v>
      </c>
      <c r="C58" s="22">
        <v>673119.4</v>
      </c>
      <c r="D58" s="57">
        <f t="shared" si="0"/>
        <v>732153</v>
      </c>
      <c r="E58" s="18">
        <v>39812.730000000003</v>
      </c>
      <c r="F58" s="22">
        <v>692340.27</v>
      </c>
      <c r="G58" s="57">
        <f t="shared" si="1"/>
        <v>732153</v>
      </c>
      <c r="H58" s="81"/>
    </row>
    <row r="59" spans="1:8" x14ac:dyDescent="0.25">
      <c r="A59" s="9" t="s">
        <v>237</v>
      </c>
      <c r="B59" s="18">
        <v>8694.35</v>
      </c>
      <c r="C59" s="22">
        <v>182835.65</v>
      </c>
      <c r="D59" s="57">
        <f t="shared" si="0"/>
        <v>191530</v>
      </c>
      <c r="E59" s="18">
        <v>6070.83</v>
      </c>
      <c r="F59" s="22">
        <v>185459.17</v>
      </c>
      <c r="G59" s="57">
        <f t="shared" si="1"/>
        <v>191530</v>
      </c>
      <c r="H59" s="81"/>
    </row>
    <row r="60" spans="1:8" x14ac:dyDescent="0.25">
      <c r="A60" s="9" t="s">
        <v>238</v>
      </c>
      <c r="B60" s="18">
        <v>20900.169999999998</v>
      </c>
      <c r="C60" s="22">
        <v>720150.83</v>
      </c>
      <c r="D60" s="57">
        <f t="shared" si="0"/>
        <v>741051</v>
      </c>
      <c r="E60" s="18">
        <v>15457.28</v>
      </c>
      <c r="F60" s="22">
        <v>725593.72</v>
      </c>
      <c r="G60" s="57">
        <f t="shared" si="1"/>
        <v>741051</v>
      </c>
      <c r="H60" s="81"/>
    </row>
    <row r="61" spans="1:8" x14ac:dyDescent="0.25">
      <c r="A61" s="9" t="s">
        <v>239</v>
      </c>
      <c r="B61" s="18">
        <v>107526.2</v>
      </c>
      <c r="C61" s="22">
        <v>937627.8</v>
      </c>
      <c r="D61" s="57">
        <f t="shared" si="0"/>
        <v>1045154</v>
      </c>
      <c r="E61" s="18">
        <v>69395.490000000005</v>
      </c>
      <c r="F61" s="22">
        <v>975758.52</v>
      </c>
      <c r="G61" s="57">
        <f t="shared" si="1"/>
        <v>1045154.01</v>
      </c>
      <c r="H61" s="81"/>
    </row>
    <row r="62" spans="1:8" x14ac:dyDescent="0.25">
      <c r="A62" s="9" t="s">
        <v>240</v>
      </c>
      <c r="B62" s="18">
        <v>10410.39</v>
      </c>
      <c r="C62" s="22">
        <v>203158.61</v>
      </c>
      <c r="D62" s="57">
        <f t="shared" si="0"/>
        <v>213569</v>
      </c>
      <c r="E62" s="18">
        <v>7583.02</v>
      </c>
      <c r="F62" s="22">
        <v>205985.99000000002</v>
      </c>
      <c r="G62" s="57">
        <f t="shared" si="1"/>
        <v>213569.01</v>
      </c>
      <c r="H62" s="81"/>
    </row>
    <row r="63" spans="1:8" x14ac:dyDescent="0.25">
      <c r="A63" s="9" t="s">
        <v>241</v>
      </c>
      <c r="B63" s="18">
        <v>167654.95000000001</v>
      </c>
      <c r="C63" s="22">
        <v>2435817.0499999998</v>
      </c>
      <c r="D63" s="57">
        <f t="shared" si="0"/>
        <v>2603472</v>
      </c>
      <c r="E63" s="18">
        <v>122008.57</v>
      </c>
      <c r="F63" s="22">
        <v>2481463.44</v>
      </c>
      <c r="G63" s="57">
        <f t="shared" si="1"/>
        <v>2603472.0099999998</v>
      </c>
      <c r="H63" s="81"/>
    </row>
    <row r="64" spans="1:8" x14ac:dyDescent="0.25">
      <c r="A64" s="9" t="s">
        <v>242</v>
      </c>
      <c r="B64" s="18">
        <v>62439.75</v>
      </c>
      <c r="C64" s="22">
        <v>756240.25</v>
      </c>
      <c r="D64" s="57">
        <f t="shared" si="0"/>
        <v>818680</v>
      </c>
      <c r="E64" s="18">
        <v>43259.47</v>
      </c>
      <c r="F64" s="22">
        <v>775420.53</v>
      </c>
      <c r="G64" s="57">
        <f t="shared" si="1"/>
        <v>818680</v>
      </c>
      <c r="H64" s="81"/>
    </row>
    <row r="65" spans="1:8" x14ac:dyDescent="0.25">
      <c r="A65" s="9" t="s">
        <v>243</v>
      </c>
      <c r="B65" s="18">
        <v>10679.43</v>
      </c>
      <c r="C65" s="22">
        <v>277070.57</v>
      </c>
      <c r="D65" s="57">
        <f t="shared" si="0"/>
        <v>287750</v>
      </c>
      <c r="E65" s="18">
        <v>7977.57</v>
      </c>
      <c r="F65" s="22">
        <v>279772.43</v>
      </c>
      <c r="G65" s="57">
        <f t="shared" si="1"/>
        <v>287750</v>
      </c>
      <c r="H65" s="81"/>
    </row>
    <row r="66" spans="1:8" x14ac:dyDescent="0.25">
      <c r="A66" s="9" t="s">
        <v>244</v>
      </c>
      <c r="B66" s="18">
        <v>36276.39</v>
      </c>
      <c r="C66" s="22">
        <v>1436312.61</v>
      </c>
      <c r="D66" s="57">
        <f t="shared" si="0"/>
        <v>1472589</v>
      </c>
      <c r="E66" s="18">
        <v>25056.959999999999</v>
      </c>
      <c r="F66" s="22">
        <v>1447532.04</v>
      </c>
      <c r="G66" s="57">
        <f t="shared" si="1"/>
        <v>1472589</v>
      </c>
      <c r="H66" s="81"/>
    </row>
    <row r="67" spans="1:8" x14ac:dyDescent="0.25">
      <c r="A67" s="9" t="s">
        <v>245</v>
      </c>
      <c r="B67" s="18">
        <v>43688.83</v>
      </c>
      <c r="C67" s="22">
        <v>600527.17000000004</v>
      </c>
      <c r="D67" s="57">
        <f t="shared" si="0"/>
        <v>644216</v>
      </c>
      <c r="E67" s="18">
        <v>30078.83</v>
      </c>
      <c r="F67" s="22">
        <v>614137.17000000004</v>
      </c>
      <c r="G67" s="57">
        <f t="shared" si="1"/>
        <v>644216</v>
      </c>
      <c r="H67" s="81"/>
    </row>
    <row r="68" spans="1:8" x14ac:dyDescent="0.25">
      <c r="A68" s="9" t="s">
        <v>246</v>
      </c>
      <c r="B68" s="18">
        <v>47835.43</v>
      </c>
      <c r="C68" s="22">
        <v>619413.56999999995</v>
      </c>
      <c r="D68" s="57">
        <f t="shared" si="0"/>
        <v>667249</v>
      </c>
      <c r="E68" s="18">
        <v>33235.29</v>
      </c>
      <c r="F68" s="22">
        <v>634013.71</v>
      </c>
      <c r="G68" s="57">
        <f t="shared" si="1"/>
        <v>667249</v>
      </c>
      <c r="H68" s="81"/>
    </row>
    <row r="69" spans="1:8" x14ac:dyDescent="0.25">
      <c r="A69" s="9" t="s">
        <v>247</v>
      </c>
      <c r="B69" s="18">
        <v>14428.91</v>
      </c>
      <c r="C69" s="22">
        <v>214521.09</v>
      </c>
      <c r="D69" s="57">
        <f t="shared" si="0"/>
        <v>228950</v>
      </c>
      <c r="E69" s="18">
        <v>8413.85</v>
      </c>
      <c r="F69" s="22">
        <v>220536.15</v>
      </c>
      <c r="G69" s="57">
        <f t="shared" si="1"/>
        <v>228950</v>
      </c>
      <c r="H69" s="81"/>
    </row>
    <row r="70" spans="1:8" x14ac:dyDescent="0.25">
      <c r="A70" s="9" t="s">
        <v>248</v>
      </c>
      <c r="B70" s="18">
        <v>47762.87</v>
      </c>
      <c r="C70" s="22">
        <v>418564.13</v>
      </c>
      <c r="D70" s="57">
        <f t="shared" ref="D70:D104" si="2">B70+C70</f>
        <v>466327</v>
      </c>
      <c r="E70" s="18">
        <v>28090.18</v>
      </c>
      <c r="F70" s="22">
        <v>438236.81</v>
      </c>
      <c r="G70" s="57">
        <f t="shared" ref="G70:G104" si="3">E70+F70</f>
        <v>466326.99</v>
      </c>
      <c r="H70" s="81"/>
    </row>
    <row r="71" spans="1:8" x14ac:dyDescent="0.25">
      <c r="A71" s="9" t="s">
        <v>249</v>
      </c>
      <c r="B71" s="18">
        <v>117133.89</v>
      </c>
      <c r="C71" s="22">
        <v>995681.11</v>
      </c>
      <c r="D71" s="57">
        <f t="shared" si="2"/>
        <v>1112815</v>
      </c>
      <c r="E71" s="18">
        <v>83665.22</v>
      </c>
      <c r="F71" s="22">
        <v>1029149.77</v>
      </c>
      <c r="G71" s="57">
        <f t="shared" si="3"/>
        <v>1112814.99</v>
      </c>
      <c r="H71" s="81"/>
    </row>
    <row r="72" spans="1:8" x14ac:dyDescent="0.25">
      <c r="A72" s="9" t="s">
        <v>250</v>
      </c>
      <c r="B72" s="18">
        <v>88678.94</v>
      </c>
      <c r="C72" s="22">
        <v>671455.06</v>
      </c>
      <c r="D72" s="57">
        <f t="shared" si="2"/>
        <v>760134</v>
      </c>
      <c r="E72" s="18">
        <v>65722.69</v>
      </c>
      <c r="F72" s="22">
        <v>694411.31</v>
      </c>
      <c r="G72" s="57">
        <f t="shared" si="3"/>
        <v>760134</v>
      </c>
      <c r="H72" s="81"/>
    </row>
    <row r="73" spans="1:8" x14ac:dyDescent="0.25">
      <c r="A73" s="9" t="s">
        <v>251</v>
      </c>
      <c r="B73" s="18">
        <v>214882.47</v>
      </c>
      <c r="C73" s="22">
        <v>1587002.53</v>
      </c>
      <c r="D73" s="57">
        <f t="shared" si="2"/>
        <v>1801885</v>
      </c>
      <c r="E73" s="18">
        <v>143862.25</v>
      </c>
      <c r="F73" s="22">
        <v>1658022.75</v>
      </c>
      <c r="G73" s="57">
        <f t="shared" si="3"/>
        <v>1801885</v>
      </c>
      <c r="H73" s="81"/>
    </row>
    <row r="74" spans="1:8" x14ac:dyDescent="0.25">
      <c r="A74" s="9" t="s">
        <v>252</v>
      </c>
      <c r="B74" s="18">
        <v>10445.99</v>
      </c>
      <c r="C74" s="22">
        <v>227901.01</v>
      </c>
      <c r="D74" s="57">
        <f t="shared" si="2"/>
        <v>238347</v>
      </c>
      <c r="E74" s="18">
        <v>6477.97</v>
      </c>
      <c r="F74" s="22">
        <v>231869.03</v>
      </c>
      <c r="G74" s="57">
        <f t="shared" si="3"/>
        <v>238347</v>
      </c>
      <c r="H74" s="81"/>
    </row>
    <row r="75" spans="1:8" x14ac:dyDescent="0.25">
      <c r="A75" s="9" t="s">
        <v>253</v>
      </c>
      <c r="B75" s="18">
        <v>36159.56</v>
      </c>
      <c r="C75" s="22">
        <v>519628.44</v>
      </c>
      <c r="D75" s="57">
        <f t="shared" si="2"/>
        <v>555788</v>
      </c>
      <c r="E75" s="18">
        <v>24465.17</v>
      </c>
      <c r="F75" s="22">
        <v>531322.82999999996</v>
      </c>
      <c r="G75" s="57">
        <f t="shared" si="3"/>
        <v>555788</v>
      </c>
      <c r="H75" s="81"/>
    </row>
    <row r="76" spans="1:8" x14ac:dyDescent="0.25">
      <c r="A76" s="9" t="s">
        <v>254</v>
      </c>
      <c r="B76" s="18">
        <v>20166.310000000001</v>
      </c>
      <c r="C76" s="22">
        <v>548593.68999999994</v>
      </c>
      <c r="D76" s="57">
        <f t="shared" si="2"/>
        <v>568760</v>
      </c>
      <c r="E76" s="18">
        <v>14368.66</v>
      </c>
      <c r="F76" s="22">
        <v>554391.34000000008</v>
      </c>
      <c r="G76" s="57">
        <f t="shared" si="3"/>
        <v>568760.00000000012</v>
      </c>
      <c r="H76" s="81"/>
    </row>
    <row r="77" spans="1:8" x14ac:dyDescent="0.25">
      <c r="A77" s="9" t="s">
        <v>255</v>
      </c>
      <c r="B77" s="18">
        <v>32804.639999999999</v>
      </c>
      <c r="C77" s="22">
        <v>394119.36</v>
      </c>
      <c r="D77" s="57">
        <f t="shared" si="2"/>
        <v>426924</v>
      </c>
      <c r="E77" s="18">
        <v>23278.27</v>
      </c>
      <c r="F77" s="22">
        <v>403645.73</v>
      </c>
      <c r="G77" s="57">
        <f t="shared" si="3"/>
        <v>426924</v>
      </c>
      <c r="H77" s="81"/>
    </row>
    <row r="78" spans="1:8" x14ac:dyDescent="0.25">
      <c r="A78" s="9" t="s">
        <v>256</v>
      </c>
      <c r="B78" s="18">
        <v>95480.4</v>
      </c>
      <c r="C78" s="22">
        <v>687646.6</v>
      </c>
      <c r="D78" s="57">
        <f t="shared" si="2"/>
        <v>783127</v>
      </c>
      <c r="E78" s="18">
        <v>72322.53</v>
      </c>
      <c r="F78" s="22">
        <v>710804.47</v>
      </c>
      <c r="G78" s="57">
        <f t="shared" si="3"/>
        <v>783127</v>
      </c>
      <c r="H78" s="81"/>
    </row>
    <row r="79" spans="1:8" x14ac:dyDescent="0.25">
      <c r="A79" s="9" t="s">
        <v>257</v>
      </c>
      <c r="B79" s="18">
        <v>453384.62</v>
      </c>
      <c r="C79" s="22">
        <v>1767060.38</v>
      </c>
      <c r="D79" s="57">
        <f t="shared" si="2"/>
        <v>2220445</v>
      </c>
      <c r="E79" s="18">
        <v>325099.01</v>
      </c>
      <c r="F79" s="22">
        <v>1895345.99</v>
      </c>
      <c r="G79" s="57">
        <f t="shared" si="3"/>
        <v>2220445</v>
      </c>
      <c r="H79" s="81"/>
    </row>
    <row r="80" spans="1:8" x14ac:dyDescent="0.25">
      <c r="A80" s="9" t="s">
        <v>258</v>
      </c>
      <c r="B80" s="18">
        <v>61966.65</v>
      </c>
      <c r="C80" s="22">
        <v>1195953.3500000001</v>
      </c>
      <c r="D80" s="57">
        <f t="shared" si="2"/>
        <v>1257920</v>
      </c>
      <c r="E80" s="18">
        <v>41327.46</v>
      </c>
      <c r="F80" s="22">
        <v>1216592.54</v>
      </c>
      <c r="G80" s="57">
        <f t="shared" si="3"/>
        <v>1257920</v>
      </c>
      <c r="H80" s="81"/>
    </row>
    <row r="81" spans="1:8" x14ac:dyDescent="0.25">
      <c r="A81" s="9" t="s">
        <v>259</v>
      </c>
      <c r="B81" s="18">
        <v>176974.76</v>
      </c>
      <c r="C81" s="22">
        <v>1200871.24</v>
      </c>
      <c r="D81" s="57">
        <f t="shared" si="2"/>
        <v>1377846</v>
      </c>
      <c r="E81" s="18">
        <v>121097.78</v>
      </c>
      <c r="F81" s="22">
        <v>1256748.2100000002</v>
      </c>
      <c r="G81" s="57">
        <f t="shared" si="3"/>
        <v>1377845.9900000002</v>
      </c>
      <c r="H81" s="81"/>
    </row>
    <row r="82" spans="1:8" x14ac:dyDescent="0.25">
      <c r="A82" s="9" t="s">
        <v>260</v>
      </c>
      <c r="B82" s="18">
        <v>189477.67</v>
      </c>
      <c r="C82" s="22">
        <v>1232192.33</v>
      </c>
      <c r="D82" s="57">
        <f t="shared" si="2"/>
        <v>1421670</v>
      </c>
      <c r="E82" s="18">
        <v>133983.15</v>
      </c>
      <c r="F82" s="22">
        <v>1287686.8399999999</v>
      </c>
      <c r="G82" s="57">
        <f t="shared" si="3"/>
        <v>1421669.9899999998</v>
      </c>
      <c r="H82" s="81"/>
    </row>
    <row r="83" spans="1:8" x14ac:dyDescent="0.25">
      <c r="A83" s="9" t="s">
        <v>261</v>
      </c>
      <c r="B83" s="18">
        <v>14002.08</v>
      </c>
      <c r="C83" s="22">
        <v>359550.92</v>
      </c>
      <c r="D83" s="57">
        <f t="shared" si="2"/>
        <v>373553</v>
      </c>
      <c r="E83" s="18">
        <v>10561.99</v>
      </c>
      <c r="F83" s="22">
        <v>362991.01</v>
      </c>
      <c r="G83" s="57">
        <f t="shared" si="3"/>
        <v>373553</v>
      </c>
      <c r="H83" s="81"/>
    </row>
    <row r="84" spans="1:8" x14ac:dyDescent="0.25">
      <c r="A84" s="9" t="s">
        <v>262</v>
      </c>
      <c r="B84" s="18">
        <v>19718.73</v>
      </c>
      <c r="C84" s="22">
        <v>551913.27</v>
      </c>
      <c r="D84" s="57">
        <f t="shared" si="2"/>
        <v>571632</v>
      </c>
      <c r="E84" s="18">
        <v>13071.27</v>
      </c>
      <c r="F84" s="22">
        <v>558560.74</v>
      </c>
      <c r="G84" s="57">
        <f t="shared" si="3"/>
        <v>571632.01</v>
      </c>
      <c r="H84" s="81"/>
    </row>
    <row r="85" spans="1:8" x14ac:dyDescent="0.25">
      <c r="A85" s="9" t="s">
        <v>263</v>
      </c>
      <c r="B85" s="18">
        <v>24497.27</v>
      </c>
      <c r="C85" s="22">
        <v>359976.73</v>
      </c>
      <c r="D85" s="57">
        <f t="shared" si="2"/>
        <v>384474</v>
      </c>
      <c r="E85" s="18">
        <v>14321.2</v>
      </c>
      <c r="F85" s="22">
        <v>370152.8</v>
      </c>
      <c r="G85" s="57">
        <f t="shared" si="3"/>
        <v>384474</v>
      </c>
      <c r="H85" s="81"/>
    </row>
    <row r="86" spans="1:8" x14ac:dyDescent="0.25">
      <c r="A86" s="9" t="s">
        <v>264</v>
      </c>
      <c r="B86" s="18">
        <v>21216.23</v>
      </c>
      <c r="C86" s="22">
        <v>231361.77</v>
      </c>
      <c r="D86" s="57">
        <f t="shared" si="2"/>
        <v>252578</v>
      </c>
      <c r="E86" s="18">
        <v>14489.9</v>
      </c>
      <c r="F86" s="22">
        <v>238088.09999999998</v>
      </c>
      <c r="G86" s="57">
        <f t="shared" si="3"/>
        <v>252577.99999999997</v>
      </c>
      <c r="H86" s="81"/>
    </row>
    <row r="87" spans="1:8" x14ac:dyDescent="0.25">
      <c r="A87" s="9" t="s">
        <v>265</v>
      </c>
      <c r="B87" s="18">
        <v>77687.75</v>
      </c>
      <c r="C87" s="22">
        <v>960524.25</v>
      </c>
      <c r="D87" s="57">
        <f t="shared" si="2"/>
        <v>1038212</v>
      </c>
      <c r="E87" s="18">
        <v>50419.11</v>
      </c>
      <c r="F87" s="22">
        <v>987792.89</v>
      </c>
      <c r="G87" s="57">
        <f t="shared" si="3"/>
        <v>1038212</v>
      </c>
      <c r="H87" s="81"/>
    </row>
    <row r="88" spans="1:8" x14ac:dyDescent="0.25">
      <c r="A88" s="9" t="s">
        <v>266</v>
      </c>
      <c r="B88" s="18">
        <v>59540.639999999999</v>
      </c>
      <c r="C88" s="22">
        <v>494833.36</v>
      </c>
      <c r="D88" s="57">
        <f t="shared" si="2"/>
        <v>554374</v>
      </c>
      <c r="E88" s="18">
        <v>39327.550000000003</v>
      </c>
      <c r="F88" s="22">
        <v>515046.45</v>
      </c>
      <c r="G88" s="57">
        <f t="shared" si="3"/>
        <v>554374</v>
      </c>
      <c r="H88" s="81"/>
    </row>
    <row r="89" spans="1:8" x14ac:dyDescent="0.25">
      <c r="A89" s="9" t="s">
        <v>267</v>
      </c>
      <c r="B89" s="18">
        <v>14642.13</v>
      </c>
      <c r="C89" s="22">
        <v>647479.87</v>
      </c>
      <c r="D89" s="57">
        <f t="shared" si="2"/>
        <v>662122</v>
      </c>
      <c r="E89" s="18">
        <v>9461.91</v>
      </c>
      <c r="F89" s="22">
        <v>652660.09000000008</v>
      </c>
      <c r="G89" s="57">
        <f t="shared" si="3"/>
        <v>662122.00000000012</v>
      </c>
      <c r="H89" s="81"/>
    </row>
    <row r="90" spans="1:8" x14ac:dyDescent="0.25">
      <c r="A90" s="9" t="s">
        <v>268</v>
      </c>
      <c r="B90" s="18">
        <v>20040.7</v>
      </c>
      <c r="C90" s="22">
        <v>413162.3</v>
      </c>
      <c r="D90" s="57">
        <f t="shared" si="2"/>
        <v>433203</v>
      </c>
      <c r="E90" s="18">
        <v>14800.89</v>
      </c>
      <c r="F90" s="22">
        <v>418402.11</v>
      </c>
      <c r="G90" s="57">
        <f t="shared" si="3"/>
        <v>433203</v>
      </c>
      <c r="H90" s="81"/>
    </row>
    <row r="91" spans="1:8" x14ac:dyDescent="0.25">
      <c r="A91" s="9" t="s">
        <v>269</v>
      </c>
      <c r="B91" s="18">
        <v>25982.15</v>
      </c>
      <c r="C91" s="22">
        <v>350216.85</v>
      </c>
      <c r="D91" s="57">
        <f t="shared" si="2"/>
        <v>376199</v>
      </c>
      <c r="E91" s="18">
        <v>21803.83</v>
      </c>
      <c r="F91" s="22">
        <v>354395.17</v>
      </c>
      <c r="G91" s="57">
        <f t="shared" si="3"/>
        <v>376199</v>
      </c>
      <c r="H91" s="81"/>
    </row>
    <row r="92" spans="1:8" x14ac:dyDescent="0.25">
      <c r="A92" s="9" t="s">
        <v>270</v>
      </c>
      <c r="B92" s="18">
        <v>15734.14</v>
      </c>
      <c r="C92" s="22">
        <v>357825.86</v>
      </c>
      <c r="D92" s="57">
        <f t="shared" si="2"/>
        <v>373560</v>
      </c>
      <c r="E92" s="18">
        <v>10396.26</v>
      </c>
      <c r="F92" s="22">
        <v>363163.74</v>
      </c>
      <c r="G92" s="57">
        <f t="shared" si="3"/>
        <v>373560</v>
      </c>
      <c r="H92" s="81"/>
    </row>
    <row r="93" spans="1:8" x14ac:dyDescent="0.25">
      <c r="A93" s="9" t="s">
        <v>271</v>
      </c>
      <c r="B93" s="18">
        <v>22125.93</v>
      </c>
      <c r="C93" s="22">
        <v>319688.07</v>
      </c>
      <c r="D93" s="57">
        <f t="shared" si="2"/>
        <v>341814</v>
      </c>
      <c r="E93" s="18">
        <v>14659.49</v>
      </c>
      <c r="F93" s="22">
        <v>327154.51</v>
      </c>
      <c r="G93" s="57">
        <f t="shared" si="3"/>
        <v>341814</v>
      </c>
      <c r="H93" s="81"/>
    </row>
    <row r="94" spans="1:8" x14ac:dyDescent="0.25">
      <c r="A94" s="9" t="s">
        <v>272</v>
      </c>
      <c r="B94" s="18">
        <v>13102.34</v>
      </c>
      <c r="C94" s="22">
        <v>131231.66</v>
      </c>
      <c r="D94" s="57">
        <f t="shared" si="2"/>
        <v>144334</v>
      </c>
      <c r="E94" s="18">
        <v>8347.42</v>
      </c>
      <c r="F94" s="22">
        <v>135986.57</v>
      </c>
      <c r="G94" s="57">
        <f t="shared" si="3"/>
        <v>144333.99000000002</v>
      </c>
      <c r="H94" s="81"/>
    </row>
    <row r="95" spans="1:8" x14ac:dyDescent="0.25">
      <c r="A95" s="9" t="s">
        <v>273</v>
      </c>
      <c r="B95" s="18">
        <v>189415.78</v>
      </c>
      <c r="C95" s="22">
        <v>1078812.22</v>
      </c>
      <c r="D95" s="57">
        <f t="shared" si="2"/>
        <v>1268228</v>
      </c>
      <c r="E95" s="18">
        <v>139059.23000000001</v>
      </c>
      <c r="F95" s="22">
        <v>1129168.77</v>
      </c>
      <c r="G95" s="57">
        <f t="shared" si="3"/>
        <v>1268228</v>
      </c>
      <c r="H95" s="81"/>
    </row>
    <row r="96" spans="1:8" x14ac:dyDescent="0.25">
      <c r="A96" s="9" t="s">
        <v>274</v>
      </c>
      <c r="B96" s="18">
        <v>280888.34000000003</v>
      </c>
      <c r="C96" s="22">
        <v>1316881.6599999999</v>
      </c>
      <c r="D96" s="57">
        <f t="shared" si="2"/>
        <v>1597770</v>
      </c>
      <c r="E96" s="18">
        <v>190380.79999999999</v>
      </c>
      <c r="F96" s="22">
        <v>1407389.2</v>
      </c>
      <c r="G96" s="57">
        <f t="shared" si="3"/>
        <v>1597770</v>
      </c>
      <c r="H96" s="81"/>
    </row>
    <row r="97" spans="1:8" x14ac:dyDescent="0.25">
      <c r="A97" s="9" t="s">
        <v>275</v>
      </c>
      <c r="B97" s="18">
        <v>460757.83</v>
      </c>
      <c r="C97" s="22">
        <v>1110270.17</v>
      </c>
      <c r="D97" s="57">
        <f t="shared" si="2"/>
        <v>1571028</v>
      </c>
      <c r="E97" s="18">
        <v>358571.82</v>
      </c>
      <c r="F97" s="22">
        <v>1212456.18</v>
      </c>
      <c r="G97" s="57">
        <f t="shared" si="3"/>
        <v>1571028</v>
      </c>
      <c r="H97" s="81"/>
    </row>
    <row r="98" spans="1:8" x14ac:dyDescent="0.25">
      <c r="A98" s="9" t="s">
        <v>276</v>
      </c>
      <c r="B98" s="18">
        <v>276491.96999999997</v>
      </c>
      <c r="C98" s="22">
        <v>1088547.03</v>
      </c>
      <c r="D98" s="57">
        <f t="shared" si="2"/>
        <v>1365039</v>
      </c>
      <c r="E98" s="18">
        <v>194135.08</v>
      </c>
      <c r="F98" s="22">
        <v>1170903.92</v>
      </c>
      <c r="G98" s="57">
        <f t="shared" si="3"/>
        <v>1365039</v>
      </c>
      <c r="H98" s="81"/>
    </row>
    <row r="99" spans="1:8" x14ac:dyDescent="0.25">
      <c r="A99" s="9" t="s">
        <v>277</v>
      </c>
      <c r="B99" s="18">
        <v>222540.65</v>
      </c>
      <c r="C99" s="22">
        <v>982998.35</v>
      </c>
      <c r="D99" s="57">
        <f t="shared" si="2"/>
        <v>1205539</v>
      </c>
      <c r="E99" s="18">
        <v>148476.29</v>
      </c>
      <c r="F99" s="22">
        <v>1057062.7</v>
      </c>
      <c r="G99" s="57">
        <f t="shared" si="3"/>
        <v>1205538.99</v>
      </c>
      <c r="H99" s="81"/>
    </row>
    <row r="100" spans="1:8" x14ac:dyDescent="0.25">
      <c r="A100" s="58" t="s">
        <v>175</v>
      </c>
      <c r="B100" s="21">
        <f>SUM(B4:B99)</f>
        <v>5848313.8000000007</v>
      </c>
      <c r="C100" s="10">
        <f t="shared" ref="C100:G100" si="4">SUM(C4:C99)</f>
        <v>58179644.200000003</v>
      </c>
      <c r="D100" s="13">
        <f t="shared" si="4"/>
        <v>64027958</v>
      </c>
      <c r="E100" s="21">
        <f t="shared" si="4"/>
        <v>4078092.8099999996</v>
      </c>
      <c r="F100" s="24">
        <f t="shared" si="4"/>
        <v>59949865.190000027</v>
      </c>
      <c r="G100" s="24">
        <f t="shared" si="4"/>
        <v>64027958.000000022</v>
      </c>
      <c r="H100" s="81"/>
    </row>
    <row r="101" spans="1:8" x14ac:dyDescent="0.25">
      <c r="A101" s="9" t="s">
        <v>176</v>
      </c>
      <c r="B101" s="18">
        <v>18288.12</v>
      </c>
      <c r="C101" s="22">
        <v>381897.88</v>
      </c>
      <c r="D101" s="57">
        <f t="shared" si="2"/>
        <v>400186</v>
      </c>
      <c r="E101" s="18">
        <v>19197.38</v>
      </c>
      <c r="F101" s="22">
        <v>380988.62</v>
      </c>
      <c r="G101" s="57">
        <f t="shared" si="3"/>
        <v>400186</v>
      </c>
      <c r="H101" s="81"/>
    </row>
    <row r="102" spans="1:8" x14ac:dyDescent="0.25">
      <c r="A102" s="9" t="s">
        <v>178</v>
      </c>
      <c r="B102" s="18">
        <v>9419.86</v>
      </c>
      <c r="C102" s="22">
        <v>374491.14</v>
      </c>
      <c r="D102" s="57">
        <f t="shared" si="2"/>
        <v>383911</v>
      </c>
      <c r="E102" s="18">
        <v>7596.4</v>
      </c>
      <c r="F102" s="22">
        <v>376314.60000000003</v>
      </c>
      <c r="G102" s="57">
        <f t="shared" si="3"/>
        <v>383911.00000000006</v>
      </c>
      <c r="H102" s="81"/>
    </row>
    <row r="103" spans="1:8" x14ac:dyDescent="0.25">
      <c r="A103" s="9" t="s">
        <v>177</v>
      </c>
      <c r="B103" s="18">
        <v>73403.679999999993</v>
      </c>
      <c r="C103" s="22">
        <v>178934.32</v>
      </c>
      <c r="D103" s="57">
        <f t="shared" si="2"/>
        <v>252338</v>
      </c>
      <c r="E103" s="18">
        <v>86682.42</v>
      </c>
      <c r="F103" s="22">
        <v>165655.57999999999</v>
      </c>
      <c r="G103" s="57">
        <f t="shared" si="3"/>
        <v>252338</v>
      </c>
      <c r="H103" s="81"/>
    </row>
    <row r="104" spans="1:8" x14ac:dyDescent="0.25">
      <c r="A104" s="51" t="s">
        <v>180</v>
      </c>
      <c r="B104" s="18">
        <v>17933.150000000001</v>
      </c>
      <c r="C104" s="22">
        <v>824833.85</v>
      </c>
      <c r="D104" s="57">
        <f t="shared" si="2"/>
        <v>842767</v>
      </c>
      <c r="E104" s="18">
        <v>8365.44</v>
      </c>
      <c r="F104" s="22">
        <v>834401.55</v>
      </c>
      <c r="G104" s="57">
        <f t="shared" si="3"/>
        <v>842766.99</v>
      </c>
      <c r="H104" s="81"/>
    </row>
    <row r="105" spans="1:8" x14ac:dyDescent="0.25">
      <c r="A105" s="7" t="s">
        <v>179</v>
      </c>
      <c r="B105" s="61">
        <f>SUM(B100:B104)</f>
        <v>5967358.6100000013</v>
      </c>
      <c r="C105" s="62">
        <f t="shared" ref="C105:G105" si="5">SUM(C100:C104)</f>
        <v>59939801.390000008</v>
      </c>
      <c r="D105" s="64">
        <f t="shared" si="5"/>
        <v>65907160</v>
      </c>
      <c r="E105" s="61">
        <f t="shared" si="5"/>
        <v>4199934.4499999993</v>
      </c>
      <c r="F105" s="24">
        <f t="shared" si="5"/>
        <v>61707225.540000021</v>
      </c>
      <c r="G105" s="63">
        <f t="shared" si="5"/>
        <v>65907159.990000024</v>
      </c>
      <c r="H105" s="81"/>
    </row>
    <row r="106" spans="1:8" x14ac:dyDescent="0.25">
      <c r="A106" s="48" t="s">
        <v>298</v>
      </c>
      <c r="H106" s="81"/>
    </row>
    <row r="107" spans="1:8" x14ac:dyDescent="0.25">
      <c r="A107" s="48" t="s">
        <v>299</v>
      </c>
      <c r="H107" s="81"/>
    </row>
    <row r="108" spans="1:8" x14ac:dyDescent="0.25">
      <c r="A108" s="39" t="s">
        <v>346</v>
      </c>
      <c r="H108" s="8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8" x14ac:dyDescent="0.25">
      <c r="A1" s="1" t="s">
        <v>116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8" x14ac:dyDescent="0.25">
      <c r="A4" s="17" t="s">
        <v>86</v>
      </c>
      <c r="B4" s="5">
        <f>Nat2_H!B4+Nat2_F!B4</f>
        <v>0</v>
      </c>
      <c r="C4" s="5">
        <f>Nat2_H!C4+Nat2_F!C4</f>
        <v>0</v>
      </c>
      <c r="D4" s="5">
        <f>Nat2_H!D4+Nat2_F!D4</f>
        <v>0</v>
      </c>
      <c r="E4" s="5">
        <f>Nat2_H!E4+Nat2_F!E4</f>
        <v>0</v>
      </c>
      <c r="F4" s="5">
        <f>Nat2_H!F4+Nat2_F!F4</f>
        <v>0</v>
      </c>
      <c r="G4" s="5">
        <f>Nat2_H!G4+Nat2_F!G4</f>
        <v>0</v>
      </c>
      <c r="H4" s="11">
        <f>Nat2_H!H4+Nat2_F!H4</f>
        <v>0</v>
      </c>
    </row>
    <row r="5" spans="1:8" x14ac:dyDescent="0.25">
      <c r="A5" s="19" t="s">
        <v>87</v>
      </c>
      <c r="B5" s="5">
        <f>Nat2_H!B5+Nat2_F!B5</f>
        <v>1143104.6000000001</v>
      </c>
      <c r="C5" s="5">
        <f>Nat2_H!C5+Nat2_F!C5</f>
        <v>262612.59999999998</v>
      </c>
      <c r="D5" s="5">
        <f>Nat2_H!D5+Nat2_F!D5</f>
        <v>529228.03</v>
      </c>
      <c r="E5" s="5">
        <f>Nat2_H!E5+Nat2_F!E5</f>
        <v>71809.829999999987</v>
      </c>
      <c r="F5" s="5">
        <f>Nat2_H!F5+Nat2_F!F5</f>
        <v>148894.35</v>
      </c>
      <c r="G5" s="5">
        <f>Nat2_H!G5+Nat2_F!G5</f>
        <v>122708.29</v>
      </c>
      <c r="H5" s="12">
        <f>Nat2_H!H5+Nat2_F!H5</f>
        <v>2278357.7000000002</v>
      </c>
    </row>
    <row r="6" spans="1:8" x14ac:dyDescent="0.25">
      <c r="A6" s="19" t="s">
        <v>88</v>
      </c>
      <c r="B6" s="5">
        <f>Nat2_H!B6+Nat2_F!B6</f>
        <v>247710.36000000002</v>
      </c>
      <c r="C6" s="5">
        <f>Nat2_H!C6+Nat2_F!C6</f>
        <v>30771.38</v>
      </c>
      <c r="D6" s="5">
        <f>Nat2_H!D6+Nat2_F!D6</f>
        <v>114033.94</v>
      </c>
      <c r="E6" s="5">
        <f>Nat2_H!E6+Nat2_F!E6</f>
        <v>9220.8499999999985</v>
      </c>
      <c r="F6" s="5">
        <f>Nat2_H!F6+Nat2_F!F6</f>
        <v>14032.16</v>
      </c>
      <c r="G6" s="5">
        <f>Nat2_H!G6+Nat2_F!G6</f>
        <v>20553.66</v>
      </c>
      <c r="H6" s="12">
        <f>Nat2_H!H6+Nat2_F!H6</f>
        <v>436322.35000000003</v>
      </c>
    </row>
    <row r="7" spans="1:8" x14ac:dyDescent="0.25">
      <c r="A7" s="19" t="s">
        <v>89</v>
      </c>
      <c r="B7" s="5">
        <f>Nat2_H!B7+Nat2_F!B7</f>
        <v>56389.090000000004</v>
      </c>
      <c r="C7" s="5">
        <f>Nat2_H!C7+Nat2_F!C7</f>
        <v>10737.509999999998</v>
      </c>
      <c r="D7" s="5">
        <f>Nat2_H!D7+Nat2_F!D7</f>
        <v>64595.350000000006</v>
      </c>
      <c r="E7" s="5">
        <f>Nat2_H!E7+Nat2_F!E7</f>
        <v>5942.3600000000006</v>
      </c>
      <c r="F7" s="5">
        <f>Nat2_H!F7+Nat2_F!F7</f>
        <v>9279.35</v>
      </c>
      <c r="G7" s="5">
        <f>Nat2_H!G7+Nat2_F!G7</f>
        <v>5732.29</v>
      </c>
      <c r="H7" s="12">
        <f>Nat2_H!H7+Nat2_F!H7</f>
        <v>152675.95000000001</v>
      </c>
    </row>
    <row r="8" spans="1:8" x14ac:dyDescent="0.25">
      <c r="A8" s="19" t="s">
        <v>90</v>
      </c>
      <c r="B8" s="5">
        <f>Nat2_H!B8+Nat2_F!B8</f>
        <v>49087.27</v>
      </c>
      <c r="C8" s="5">
        <f>Nat2_H!C8+Nat2_F!C8</f>
        <v>9405.57</v>
      </c>
      <c r="D8" s="5">
        <f>Nat2_H!D8+Nat2_F!D8</f>
        <v>44847.28</v>
      </c>
      <c r="E8" s="5">
        <f>Nat2_H!E8+Nat2_F!E8</f>
        <v>4919.9400000000005</v>
      </c>
      <c r="F8" s="5">
        <f>Nat2_H!F8+Nat2_F!F8</f>
        <v>5688.66</v>
      </c>
      <c r="G8" s="5">
        <f>Nat2_H!G8+Nat2_F!G8</f>
        <v>5120.47</v>
      </c>
      <c r="H8" s="12">
        <f>Nat2_H!H8+Nat2_F!H8</f>
        <v>119069.19</v>
      </c>
    </row>
    <row r="9" spans="1:8" x14ac:dyDescent="0.25">
      <c r="A9" s="19" t="s">
        <v>91</v>
      </c>
      <c r="B9" s="5">
        <f>Nat2_H!B9+Nat2_F!B9</f>
        <v>252440.5</v>
      </c>
      <c r="C9" s="5">
        <f>Nat2_H!C9+Nat2_F!C9</f>
        <v>45502.2</v>
      </c>
      <c r="D9" s="5">
        <f>Nat2_H!D9+Nat2_F!D9</f>
        <v>110570.34</v>
      </c>
      <c r="E9" s="5">
        <f>Nat2_H!E9+Nat2_F!E9</f>
        <v>28674.82</v>
      </c>
      <c r="F9" s="5">
        <f>Nat2_H!F9+Nat2_F!F9</f>
        <v>30893.86</v>
      </c>
      <c r="G9" s="5">
        <f>Nat2_H!G9+Nat2_F!G9</f>
        <v>29435.35</v>
      </c>
      <c r="H9" s="12">
        <f>Nat2_H!H9+Nat2_F!H9</f>
        <v>497517.07</v>
      </c>
    </row>
    <row r="10" spans="1:8" x14ac:dyDescent="0.25">
      <c r="A10" s="19" t="s">
        <v>92</v>
      </c>
      <c r="B10" s="5">
        <f>Nat2_H!B10+Nat2_F!B10</f>
        <v>59128.7</v>
      </c>
      <c r="C10" s="5">
        <f>Nat2_H!C10+Nat2_F!C10</f>
        <v>25054.560000000001</v>
      </c>
      <c r="D10" s="5">
        <f>Nat2_H!D10+Nat2_F!D10</f>
        <v>20134.190000000002</v>
      </c>
      <c r="E10" s="5">
        <f>Nat2_H!E10+Nat2_F!E10</f>
        <v>13759.34</v>
      </c>
      <c r="F10" s="5">
        <f>Nat2_H!F10+Nat2_F!F10</f>
        <v>12628.55</v>
      </c>
      <c r="G10" s="5">
        <f>Nat2_H!G10+Nat2_F!G10</f>
        <v>20008.400000000001</v>
      </c>
      <c r="H10" s="12">
        <f>Nat2_H!H10+Nat2_F!H10</f>
        <v>150713.74</v>
      </c>
    </row>
    <row r="11" spans="1:8" x14ac:dyDescent="0.25">
      <c r="A11" s="19" t="s">
        <v>93</v>
      </c>
      <c r="B11" s="5">
        <f>Nat2_H!B11+Nat2_F!B11</f>
        <v>119876.19</v>
      </c>
      <c r="C11" s="5">
        <f>Nat2_H!C11+Nat2_F!C11</f>
        <v>72068.17</v>
      </c>
      <c r="D11" s="5">
        <f>Nat2_H!D11+Nat2_F!D11</f>
        <v>106225.78</v>
      </c>
      <c r="E11" s="5">
        <f>Nat2_H!E11+Nat2_F!E11</f>
        <v>13319.07</v>
      </c>
      <c r="F11" s="5">
        <f>Nat2_H!F11+Nat2_F!F11</f>
        <v>58579.789999999994</v>
      </c>
      <c r="G11" s="5">
        <f>Nat2_H!G11+Nat2_F!G11</f>
        <v>35673.870000000003</v>
      </c>
      <c r="H11" s="12">
        <f>Nat2_H!H11+Nat2_F!H11</f>
        <v>405742.87</v>
      </c>
    </row>
    <row r="12" spans="1:8" x14ac:dyDescent="0.25">
      <c r="A12" s="19" t="s">
        <v>94</v>
      </c>
      <c r="B12" s="5">
        <f>Nat2_H!B12+Nat2_F!B12</f>
        <v>121015.95999999999</v>
      </c>
      <c r="C12" s="5">
        <f>Nat2_H!C12+Nat2_F!C12</f>
        <v>65665.98000000001</v>
      </c>
      <c r="D12" s="5">
        <f>Nat2_H!D12+Nat2_F!D12</f>
        <v>65317.619999999995</v>
      </c>
      <c r="E12" s="5">
        <f>Nat2_H!E12+Nat2_F!E12</f>
        <v>20857.449999999997</v>
      </c>
      <c r="F12" s="5">
        <f>Nat2_H!F12+Nat2_F!F12</f>
        <v>65989.319999999992</v>
      </c>
      <c r="G12" s="5">
        <f>Nat2_H!G12+Nat2_F!G12</f>
        <v>31467.17</v>
      </c>
      <c r="H12" s="12">
        <f>Nat2_H!H12+Nat2_F!H12</f>
        <v>370313.5</v>
      </c>
    </row>
    <row r="13" spans="1:8" x14ac:dyDescent="0.25">
      <c r="A13" s="19" t="s">
        <v>95</v>
      </c>
      <c r="B13" s="5">
        <f>Nat2_H!B13+Nat2_F!B13</f>
        <v>53513.77</v>
      </c>
      <c r="C13" s="5">
        <f>Nat2_H!C13+Nat2_F!C13</f>
        <v>29015.88</v>
      </c>
      <c r="D13" s="5">
        <f>Nat2_H!D13+Nat2_F!D13</f>
        <v>19436.099999999999</v>
      </c>
      <c r="E13" s="5">
        <f>Nat2_H!E13+Nat2_F!E13</f>
        <v>5756.38</v>
      </c>
      <c r="F13" s="5">
        <f>Nat2_H!F13+Nat2_F!F13</f>
        <v>16578.3</v>
      </c>
      <c r="G13" s="5">
        <f>Nat2_H!G13+Nat2_F!G13</f>
        <v>12517.779999999999</v>
      </c>
      <c r="H13" s="12">
        <f>Nat2_H!H13+Nat2_F!H13</f>
        <v>136818.21</v>
      </c>
    </row>
    <row r="14" spans="1:8" x14ac:dyDescent="0.25">
      <c r="A14" s="19" t="s">
        <v>96</v>
      </c>
      <c r="B14" s="5">
        <f>Nat2_H!B14+Nat2_F!B14</f>
        <v>204704.16</v>
      </c>
      <c r="C14" s="5">
        <f>Nat2_H!C14+Nat2_F!C14</f>
        <v>93383.09</v>
      </c>
      <c r="D14" s="5">
        <f>Nat2_H!D14+Nat2_F!D14</f>
        <v>18595.39</v>
      </c>
      <c r="E14" s="5">
        <f>Nat2_H!E14+Nat2_F!E14</f>
        <v>42555.15</v>
      </c>
      <c r="F14" s="5">
        <f>Nat2_H!F14+Nat2_F!F14</f>
        <v>22636.86</v>
      </c>
      <c r="G14" s="5">
        <f>Nat2_H!G14+Nat2_F!G14</f>
        <v>47667.81</v>
      </c>
      <c r="H14" s="12">
        <f>Nat2_H!H14+Nat2_F!H14</f>
        <v>429542.46</v>
      </c>
    </row>
    <row r="15" spans="1:8" x14ac:dyDescent="0.25">
      <c r="A15" s="19" t="s">
        <v>97</v>
      </c>
      <c r="B15" s="5">
        <f>Nat2_H!B15+Nat2_F!B15</f>
        <v>59047.56</v>
      </c>
      <c r="C15" s="5">
        <f>Nat2_H!C15+Nat2_F!C15</f>
        <v>28225.040000000001</v>
      </c>
      <c r="D15" s="5">
        <f>Nat2_H!D15+Nat2_F!D15</f>
        <v>18704.510000000002</v>
      </c>
      <c r="E15" s="5">
        <f>Nat2_H!E15+Nat2_F!E15</f>
        <v>5795.12</v>
      </c>
      <c r="F15" s="5">
        <f>Nat2_H!F15+Nat2_F!F15</f>
        <v>37926.270000000004</v>
      </c>
      <c r="G15" s="5">
        <f>Nat2_H!G15+Nat2_F!G15</f>
        <v>16114.83</v>
      </c>
      <c r="H15" s="12">
        <f>Nat2_H!H15+Nat2_F!H15</f>
        <v>165813.33000000002</v>
      </c>
    </row>
    <row r="16" spans="1:8" x14ac:dyDescent="0.25">
      <c r="A16" s="19" t="s">
        <v>98</v>
      </c>
      <c r="B16" s="5">
        <f>Nat2_H!B16+Nat2_F!B16</f>
        <v>192660.45</v>
      </c>
      <c r="C16" s="5">
        <f>Nat2_H!C16+Nat2_F!C16</f>
        <v>60763.61</v>
      </c>
      <c r="D16" s="5">
        <f>Nat2_H!D16+Nat2_F!D16</f>
        <v>25623.760000000002</v>
      </c>
      <c r="E16" s="5">
        <f>Nat2_H!E16+Nat2_F!E16</f>
        <v>61197.240000000005</v>
      </c>
      <c r="F16" s="5">
        <f>Nat2_H!F16+Nat2_F!F16</f>
        <v>38892.86</v>
      </c>
      <c r="G16" s="5">
        <f>Nat2_H!G16+Nat2_F!G16</f>
        <v>44372.66</v>
      </c>
      <c r="H16" s="12">
        <f>Nat2_H!H16+Nat2_F!H16</f>
        <v>423510.58</v>
      </c>
    </row>
    <row r="17" spans="1:8" x14ac:dyDescent="0.25">
      <c r="A17" s="20" t="s">
        <v>85</v>
      </c>
      <c r="B17" s="10">
        <f>Nat2_H!B17+Nat2_F!B17</f>
        <v>2558678.6099999994</v>
      </c>
      <c r="C17" s="10">
        <f>Nat2_H!C17+Nat2_F!C17</f>
        <v>733205.59000000008</v>
      </c>
      <c r="D17" s="10">
        <f>Nat2_H!D17+Nat2_F!D17</f>
        <v>1137312.29</v>
      </c>
      <c r="E17" s="10">
        <f>Nat2_H!E17+Nat2_F!E17</f>
        <v>283807.55000000005</v>
      </c>
      <c r="F17" s="10">
        <f>Nat2_H!F17+Nat2_F!F17</f>
        <v>462020.33</v>
      </c>
      <c r="G17" s="10">
        <f>Nat2_H!G17+Nat2_F!G17</f>
        <v>391372.58</v>
      </c>
      <c r="H17" s="13">
        <f>Nat2_H!H17+Nat2_F!H17</f>
        <v>5566396.9500000002</v>
      </c>
    </row>
    <row r="18" spans="1:8" x14ac:dyDescent="0.25">
      <c r="A18" s="48" t="s">
        <v>298</v>
      </c>
      <c r="B18" s="40"/>
      <c r="C18" s="40"/>
      <c r="D18" s="40"/>
      <c r="E18" s="40"/>
      <c r="F18" s="40"/>
      <c r="G18" s="40"/>
      <c r="H18" s="40"/>
    </row>
    <row r="19" spans="1:8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8" x14ac:dyDescent="0.25">
      <c r="A20" s="48" t="str">
        <f>IF(1&lt;2,"Lecture : "&amp;ROUND(C5,0)&amp;" immigrés de 15 ans ou plus devenus Français par acquisition sont au chômage. ","")</f>
        <v xml:space="preserve">Lecture : 262613 immigrés de 15 ans ou plus devenus Français par acquisition sont au chômage. </v>
      </c>
      <c r="B20" s="40"/>
      <c r="C20" s="40"/>
      <c r="D20" s="40"/>
      <c r="E20" s="40"/>
      <c r="F20" s="40"/>
      <c r="G20" s="40"/>
      <c r="H20" s="40"/>
    </row>
    <row r="21" spans="1:8" x14ac:dyDescent="0.25">
      <c r="A21" s="39" t="s">
        <v>346</v>
      </c>
      <c r="B21" s="40"/>
      <c r="C21" s="40"/>
      <c r="D21" s="40"/>
      <c r="E21" s="40"/>
      <c r="F21" s="40"/>
      <c r="G21" s="40"/>
      <c r="H21" s="40"/>
    </row>
    <row r="23" spans="1:8" x14ac:dyDescent="0.25">
      <c r="A23" s="3" t="s">
        <v>70</v>
      </c>
    </row>
    <row r="24" spans="1:8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8" x14ac:dyDescent="0.25">
      <c r="A25" s="17" t="s">
        <v>86</v>
      </c>
      <c r="B25" s="5">
        <f>Nat2_H!B25+Nat2_F!B25</f>
        <v>23289685.390000001</v>
      </c>
      <c r="C25" s="5">
        <f>Nat2_H!C25+Nat2_F!C25</f>
        <v>3247383.29</v>
      </c>
      <c r="D25" s="5">
        <f>Nat2_H!D25+Nat2_F!D25</f>
        <v>12882320.08</v>
      </c>
      <c r="E25" s="5">
        <f>Nat2_H!E25+Nat2_F!E25</f>
        <v>3801789.16</v>
      </c>
      <c r="F25" s="5">
        <f>Nat2_H!F25+Nat2_F!F25</f>
        <v>1227091.74</v>
      </c>
      <c r="G25" s="5">
        <f>Nat2_H!G25+Nat2_F!G25</f>
        <v>1695359.18</v>
      </c>
      <c r="H25" s="11">
        <f>Nat2_H!H25+Nat2_F!H25</f>
        <v>46143628.839999996</v>
      </c>
    </row>
    <row r="26" spans="1:8" x14ac:dyDescent="0.25">
      <c r="A26" s="19" t="s">
        <v>87</v>
      </c>
      <c r="B26" s="5">
        <f>Nat2_H!B26+Nat2_F!B26</f>
        <v>236787.84</v>
      </c>
      <c r="C26" s="5">
        <f>Nat2_H!C26+Nat2_F!C26</f>
        <v>48035.24</v>
      </c>
      <c r="D26" s="5">
        <f>Nat2_H!D26+Nat2_F!D26</f>
        <v>94541.65</v>
      </c>
      <c r="E26" s="5">
        <f>Nat2_H!E26+Nat2_F!E26</f>
        <v>76281.55</v>
      </c>
      <c r="F26" s="5">
        <f>Nat2_H!F26+Nat2_F!F26</f>
        <v>16307.95</v>
      </c>
      <c r="G26" s="5">
        <f>Nat2_H!G26+Nat2_F!G26</f>
        <v>18807.53</v>
      </c>
      <c r="H26" s="12">
        <f>Nat2_H!H26+Nat2_F!H26</f>
        <v>490761.76000000007</v>
      </c>
    </row>
    <row r="27" spans="1:8" x14ac:dyDescent="0.25">
      <c r="A27" s="19" t="s">
        <v>88</v>
      </c>
      <c r="B27" s="5">
        <f>Nat2_H!B27+Nat2_F!B27</f>
        <v>22840.400000000001</v>
      </c>
      <c r="C27" s="5">
        <f>Nat2_H!C27+Nat2_F!C27</f>
        <v>3498.1000000000004</v>
      </c>
      <c r="D27" s="5">
        <f>Nat2_H!D27+Nat2_F!D27</f>
        <v>979.7</v>
      </c>
      <c r="E27" s="5">
        <f>Nat2_H!E27+Nat2_F!E27</f>
        <v>4663.58</v>
      </c>
      <c r="F27" s="5">
        <f>Nat2_H!F27+Nat2_F!F27</f>
        <v>480.62</v>
      </c>
      <c r="G27" s="5">
        <f>Nat2_H!G27+Nat2_F!G27</f>
        <v>1178.58</v>
      </c>
      <c r="H27" s="12">
        <f>Nat2_H!H27+Nat2_F!H27</f>
        <v>33640.979999999996</v>
      </c>
    </row>
    <row r="28" spans="1:8" x14ac:dyDescent="0.25">
      <c r="A28" s="19" t="s">
        <v>89</v>
      </c>
      <c r="B28" s="5">
        <f>Nat2_H!B28+Nat2_F!B28</f>
        <v>5927.3600000000006</v>
      </c>
      <c r="C28" s="5">
        <f>Nat2_H!C28+Nat2_F!C28</f>
        <v>820.1400000000001</v>
      </c>
      <c r="D28" s="5">
        <f>Nat2_H!D28+Nat2_F!D28</f>
        <v>1817.55</v>
      </c>
      <c r="E28" s="5">
        <f>Nat2_H!E28+Nat2_F!E28</f>
        <v>1190.42</v>
      </c>
      <c r="F28" s="5">
        <f>Nat2_H!F28+Nat2_F!F28</f>
        <v>232.33</v>
      </c>
      <c r="G28" s="5">
        <f>Nat2_H!G28+Nat2_F!G28</f>
        <v>447.43999999999994</v>
      </c>
      <c r="H28" s="12">
        <f>Nat2_H!H28+Nat2_F!H28</f>
        <v>10435.24</v>
      </c>
    </row>
    <row r="29" spans="1:8" x14ac:dyDescent="0.25">
      <c r="A29" s="19" t="s">
        <v>90</v>
      </c>
      <c r="B29" s="5">
        <f>Nat2_H!B29+Nat2_F!B29</f>
        <v>4306.51</v>
      </c>
      <c r="C29" s="5">
        <f>Nat2_H!C29+Nat2_F!C29</f>
        <v>665.61</v>
      </c>
      <c r="D29" s="5">
        <f>Nat2_H!D29+Nat2_F!D29</f>
        <v>1050.22</v>
      </c>
      <c r="E29" s="5">
        <f>Nat2_H!E29+Nat2_F!E29</f>
        <v>576.20000000000005</v>
      </c>
      <c r="F29" s="5">
        <f>Nat2_H!F29+Nat2_F!F29</f>
        <v>185.18</v>
      </c>
      <c r="G29" s="5">
        <f>Nat2_H!G29+Nat2_F!G29</f>
        <v>365.03</v>
      </c>
      <c r="H29" s="12">
        <f>Nat2_H!H29+Nat2_F!H29</f>
        <v>7148.75</v>
      </c>
    </row>
    <row r="30" spans="1:8" x14ac:dyDescent="0.25">
      <c r="A30" s="19" t="s">
        <v>91</v>
      </c>
      <c r="B30" s="5">
        <f>Nat2_H!B30+Nat2_F!B30</f>
        <v>5194.1900000000005</v>
      </c>
      <c r="C30" s="5">
        <f>Nat2_H!C30+Nat2_F!C30</f>
        <v>996.52</v>
      </c>
      <c r="D30" s="5">
        <f>Nat2_H!D30+Nat2_F!D30</f>
        <v>2693.77</v>
      </c>
      <c r="E30" s="5">
        <f>Nat2_H!E30+Nat2_F!E30</f>
        <v>4116.84</v>
      </c>
      <c r="F30" s="5">
        <f>Nat2_H!F30+Nat2_F!F30</f>
        <v>384.83000000000004</v>
      </c>
      <c r="G30" s="5">
        <f>Nat2_H!G30+Nat2_F!G30</f>
        <v>833.22</v>
      </c>
      <c r="H30" s="12">
        <f>Nat2_H!H30+Nat2_F!H30</f>
        <v>14219.369999999999</v>
      </c>
    </row>
    <row r="31" spans="1:8" x14ac:dyDescent="0.25">
      <c r="A31" s="19" t="s">
        <v>92</v>
      </c>
      <c r="B31" s="5">
        <f>Nat2_H!B31+Nat2_F!B31</f>
        <v>3009.9700000000003</v>
      </c>
      <c r="C31" s="5">
        <f>Nat2_H!C31+Nat2_F!C31</f>
        <v>407.17</v>
      </c>
      <c r="D31" s="5">
        <f>Nat2_H!D31+Nat2_F!D31</f>
        <v>1587.18</v>
      </c>
      <c r="E31" s="5">
        <f>Nat2_H!E31+Nat2_F!E31</f>
        <v>805.73</v>
      </c>
      <c r="F31" s="5">
        <f>Nat2_H!F31+Nat2_F!F31</f>
        <v>236.9</v>
      </c>
      <c r="G31" s="5">
        <f>Nat2_H!G31+Nat2_F!G31</f>
        <v>463.18</v>
      </c>
      <c r="H31" s="12">
        <f>Nat2_H!H31+Nat2_F!H31</f>
        <v>6510.13</v>
      </c>
    </row>
    <row r="32" spans="1:8" x14ac:dyDescent="0.25">
      <c r="A32" s="19" t="s">
        <v>93</v>
      </c>
      <c r="B32" s="5">
        <f>Nat2_H!B32+Nat2_F!B32</f>
        <v>5006.03</v>
      </c>
      <c r="C32" s="5">
        <f>Nat2_H!C32+Nat2_F!C32</f>
        <v>2247.5500000000002</v>
      </c>
      <c r="D32" s="5">
        <f>Nat2_H!D32+Nat2_F!D32</f>
        <v>1428.29</v>
      </c>
      <c r="E32" s="5">
        <f>Nat2_H!E32+Nat2_F!E32</f>
        <v>684.16</v>
      </c>
      <c r="F32" s="5">
        <f>Nat2_H!F32+Nat2_F!F32</f>
        <v>823.17</v>
      </c>
      <c r="G32" s="5">
        <f>Nat2_H!G32+Nat2_F!G32</f>
        <v>2017.3000000000002</v>
      </c>
      <c r="H32" s="12">
        <f>Nat2_H!H32+Nat2_F!H32</f>
        <v>12206.5</v>
      </c>
    </row>
    <row r="33" spans="1:8" x14ac:dyDescent="0.25">
      <c r="A33" s="19" t="s">
        <v>94</v>
      </c>
      <c r="B33" s="5">
        <f>Nat2_H!B33+Nat2_F!B33</f>
        <v>2469.37</v>
      </c>
      <c r="C33" s="5">
        <f>Nat2_H!C33+Nat2_F!C33</f>
        <v>1125.3800000000001</v>
      </c>
      <c r="D33" s="5">
        <f>Nat2_H!D33+Nat2_F!D33</f>
        <v>753.3</v>
      </c>
      <c r="E33" s="5">
        <f>Nat2_H!E33+Nat2_F!E33</f>
        <v>1286.1599999999999</v>
      </c>
      <c r="F33" s="5">
        <f>Nat2_H!F33+Nat2_F!F33</f>
        <v>428.18</v>
      </c>
      <c r="G33" s="5">
        <f>Nat2_H!G33+Nat2_F!G33</f>
        <v>1083.82</v>
      </c>
      <c r="H33" s="12">
        <f>Nat2_H!H33+Nat2_F!H33</f>
        <v>7146.2099999999991</v>
      </c>
    </row>
    <row r="34" spans="1:8" x14ac:dyDescent="0.25">
      <c r="A34" s="19" t="s">
        <v>95</v>
      </c>
      <c r="B34" s="5">
        <f>Nat2_H!B34+Nat2_F!B34</f>
        <v>2020.28</v>
      </c>
      <c r="C34" s="5">
        <f>Nat2_H!C34+Nat2_F!C34</f>
        <v>972.81</v>
      </c>
      <c r="D34" s="5">
        <f>Nat2_H!D34+Nat2_F!D34</f>
        <v>363.58</v>
      </c>
      <c r="E34" s="5">
        <f>Nat2_H!E34+Nat2_F!E34</f>
        <v>762.44</v>
      </c>
      <c r="F34" s="5">
        <f>Nat2_H!F34+Nat2_F!F34</f>
        <v>443.78000000000003</v>
      </c>
      <c r="G34" s="5">
        <f>Nat2_H!G34+Nat2_F!G34</f>
        <v>617.49</v>
      </c>
      <c r="H34" s="12">
        <f>Nat2_H!H34+Nat2_F!H34</f>
        <v>5180.38</v>
      </c>
    </row>
    <row r="35" spans="1:8" x14ac:dyDescent="0.25">
      <c r="A35" s="19" t="s">
        <v>96</v>
      </c>
      <c r="B35" s="5">
        <f>Nat2_H!B35+Nat2_F!B35</f>
        <v>3252.7</v>
      </c>
      <c r="C35" s="5">
        <f>Nat2_H!C35+Nat2_F!C35</f>
        <v>1083.6500000000001</v>
      </c>
      <c r="D35" s="5">
        <f>Nat2_H!D35+Nat2_F!D35</f>
        <v>739.07999999999993</v>
      </c>
      <c r="E35" s="5">
        <f>Nat2_H!E35+Nat2_F!E35</f>
        <v>1734.18</v>
      </c>
      <c r="F35" s="5">
        <f>Nat2_H!F35+Nat2_F!F35</f>
        <v>322.40999999999997</v>
      </c>
      <c r="G35" s="5">
        <f>Nat2_H!G35+Nat2_F!G35</f>
        <v>1268.96</v>
      </c>
      <c r="H35" s="12">
        <f>Nat2_H!H35+Nat2_F!H35</f>
        <v>8400.98</v>
      </c>
    </row>
    <row r="36" spans="1:8" x14ac:dyDescent="0.25">
      <c r="A36" s="19" t="s">
        <v>97</v>
      </c>
      <c r="B36" s="5">
        <f>Nat2_H!B36+Nat2_F!B36</f>
        <v>1057.74</v>
      </c>
      <c r="C36" s="5">
        <f>Nat2_H!C36+Nat2_F!C36</f>
        <v>522.67000000000007</v>
      </c>
      <c r="D36" s="5">
        <f>Nat2_H!D36+Nat2_F!D36</f>
        <v>134.68</v>
      </c>
      <c r="E36" s="5">
        <f>Nat2_H!E36+Nat2_F!E36</f>
        <v>892.97</v>
      </c>
      <c r="F36" s="5">
        <f>Nat2_H!F36+Nat2_F!F36</f>
        <v>308.32</v>
      </c>
      <c r="G36" s="5">
        <f>Nat2_H!G36+Nat2_F!G36</f>
        <v>353.32</v>
      </c>
      <c r="H36" s="12">
        <f>Nat2_H!H36+Nat2_F!H36</f>
        <v>3269.7</v>
      </c>
    </row>
    <row r="37" spans="1:8" x14ac:dyDescent="0.25">
      <c r="A37" s="19" t="s">
        <v>98</v>
      </c>
      <c r="B37" s="5">
        <f>Nat2_H!B37+Nat2_F!B37</f>
        <v>3171.79</v>
      </c>
      <c r="C37" s="5">
        <f>Nat2_H!C37+Nat2_F!C37</f>
        <v>702.3</v>
      </c>
      <c r="D37" s="5">
        <f>Nat2_H!D37+Nat2_F!D37</f>
        <v>1041.68</v>
      </c>
      <c r="E37" s="5">
        <f>Nat2_H!E37+Nat2_F!E37</f>
        <v>2388.7399999999998</v>
      </c>
      <c r="F37" s="5">
        <f>Nat2_H!F37+Nat2_F!F37</f>
        <v>284.95999999999998</v>
      </c>
      <c r="G37" s="5">
        <f>Nat2_H!G37+Nat2_F!G37</f>
        <v>850.8599999999999</v>
      </c>
      <c r="H37" s="12">
        <f>Nat2_H!H37+Nat2_F!H37</f>
        <v>8440.33</v>
      </c>
    </row>
    <row r="38" spans="1:8" x14ac:dyDescent="0.25">
      <c r="A38" s="20" t="s">
        <v>85</v>
      </c>
      <c r="B38" s="10">
        <f>Nat2_H!B38+Nat2_F!B38</f>
        <v>23584729.57</v>
      </c>
      <c r="C38" s="10">
        <f>Nat2_H!C38+Nat2_F!C38</f>
        <v>3308460.4299999997</v>
      </c>
      <c r="D38" s="10">
        <f>Nat2_H!D38+Nat2_F!D38</f>
        <v>12989450.760000002</v>
      </c>
      <c r="E38" s="10">
        <f>Nat2_H!E38+Nat2_F!E38</f>
        <v>3897172.13</v>
      </c>
      <c r="F38" s="10">
        <f>Nat2_H!F38+Nat2_F!F38</f>
        <v>1247530.3699999999</v>
      </c>
      <c r="G38" s="10">
        <f>Nat2_H!G38+Nat2_F!G38</f>
        <v>1723645.91</v>
      </c>
      <c r="H38" s="13">
        <f>Nat2_H!H38+Nat2_F!H38</f>
        <v>46750989.170000002</v>
      </c>
    </row>
    <row r="39" spans="1:8" x14ac:dyDescent="0.25">
      <c r="A39" s="48" t="s">
        <v>298</v>
      </c>
      <c r="B39" s="40"/>
      <c r="C39" s="40"/>
      <c r="D39" s="40"/>
      <c r="E39" s="40"/>
      <c r="F39" s="40"/>
      <c r="G39" s="40"/>
      <c r="H39" s="40"/>
    </row>
    <row r="40" spans="1:8" x14ac:dyDescent="0.25">
      <c r="A40" s="48" t="s">
        <v>129</v>
      </c>
      <c r="B40" s="40"/>
      <c r="C40" s="40"/>
      <c r="D40" s="40"/>
      <c r="E40" s="40"/>
      <c r="F40" s="40"/>
      <c r="G40" s="40"/>
      <c r="H40" s="40"/>
    </row>
    <row r="41" spans="1:8" x14ac:dyDescent="0.25">
      <c r="A41" s="48" t="str">
        <f>IF(1&lt;2,"Lecture : "&amp;ROUND(C26,0)&amp;" non-immigrés de 15 ans ou plus devenus Français par acquisition (individus nés en France de nationalité étrangère) sont au chômage. ","")</f>
        <v xml:space="preserve">Lecture : 48035 non-immigrés de 15 ans ou plus devenus Français par acquisition (individus nés en France de nationalité étrangère) sont au chômage. </v>
      </c>
      <c r="B41" s="40"/>
      <c r="C41" s="40"/>
      <c r="D41" s="40"/>
      <c r="E41" s="40"/>
      <c r="F41" s="40"/>
      <c r="G41" s="40"/>
      <c r="H41" s="40"/>
    </row>
    <row r="42" spans="1:8" x14ac:dyDescent="0.25">
      <c r="A42" s="39" t="s">
        <v>346</v>
      </c>
      <c r="B42" s="40"/>
      <c r="C42" s="40"/>
      <c r="D42" s="40"/>
      <c r="E42" s="40"/>
      <c r="F42" s="40"/>
      <c r="G42" s="40"/>
      <c r="H42" s="40"/>
    </row>
    <row r="44" spans="1:8" x14ac:dyDescent="0.25">
      <c r="A44" s="3" t="s">
        <v>28</v>
      </c>
    </row>
    <row r="45" spans="1:8" ht="36" x14ac:dyDescent="0.25">
      <c r="B45" s="14" t="s">
        <v>53</v>
      </c>
      <c r="C45" s="15" t="s">
        <v>54</v>
      </c>
      <c r="D45" s="15" t="s">
        <v>55</v>
      </c>
      <c r="E45" s="15" t="s">
        <v>56</v>
      </c>
      <c r="F45" s="15" t="s">
        <v>57</v>
      </c>
      <c r="G45" s="30" t="s">
        <v>58</v>
      </c>
      <c r="H45" s="16" t="s">
        <v>85</v>
      </c>
    </row>
    <row r="46" spans="1:8" x14ac:dyDescent="0.25">
      <c r="A46" s="17" t="s">
        <v>86</v>
      </c>
      <c r="B46" s="5">
        <f>Nat2_H!B46+Nat2_F!B46</f>
        <v>23289685.390000001</v>
      </c>
      <c r="C46" s="5">
        <f>Nat2_H!C46+Nat2_F!C46</f>
        <v>3247383.29</v>
      </c>
      <c r="D46" s="5">
        <f>Nat2_H!D46+Nat2_F!D46</f>
        <v>12882320.08</v>
      </c>
      <c r="E46" s="5">
        <f>Nat2_H!E46+Nat2_F!E46</f>
        <v>3801789.16</v>
      </c>
      <c r="F46" s="5">
        <f>Nat2_H!F46+Nat2_F!F46</f>
        <v>1227091.74</v>
      </c>
      <c r="G46" s="5">
        <f>Nat2_H!G46+Nat2_F!G46</f>
        <v>1695359.18</v>
      </c>
      <c r="H46" s="11">
        <f>Nat2_H!H46+Nat2_F!H46</f>
        <v>46143628.839999996</v>
      </c>
    </row>
    <row r="47" spans="1:8" x14ac:dyDescent="0.25">
      <c r="A47" s="19" t="s">
        <v>87</v>
      </c>
      <c r="B47" s="5">
        <f>Nat2_H!B47+Nat2_F!B47</f>
        <v>1379892.44</v>
      </c>
      <c r="C47" s="5">
        <f>Nat2_H!C47+Nat2_F!C47</f>
        <v>310647.83999999997</v>
      </c>
      <c r="D47" s="5">
        <f>Nat2_H!D47+Nat2_F!D47</f>
        <v>623769.67999999993</v>
      </c>
      <c r="E47" s="5">
        <f>Nat2_H!E47+Nat2_F!E47</f>
        <v>148091.38</v>
      </c>
      <c r="F47" s="5">
        <f>Nat2_H!F47+Nat2_F!F47</f>
        <v>165202.30000000002</v>
      </c>
      <c r="G47" s="5">
        <f>Nat2_H!G47+Nat2_F!G47</f>
        <v>141515.82</v>
      </c>
      <c r="H47" s="12">
        <f>Nat2_H!H47+Nat2_F!H47</f>
        <v>2769119.46</v>
      </c>
    </row>
    <row r="48" spans="1:8" x14ac:dyDescent="0.25">
      <c r="A48" s="19" t="s">
        <v>88</v>
      </c>
      <c r="B48" s="5">
        <f>Nat2_H!B48+Nat2_F!B48</f>
        <v>270550.76</v>
      </c>
      <c r="C48" s="5">
        <f>Nat2_H!C48+Nat2_F!C48</f>
        <v>34269.480000000003</v>
      </c>
      <c r="D48" s="5">
        <f>Nat2_H!D48+Nat2_F!D48</f>
        <v>115013.64</v>
      </c>
      <c r="E48" s="5">
        <f>Nat2_H!E48+Nat2_F!E48</f>
        <v>13884.43</v>
      </c>
      <c r="F48" s="5">
        <f>Nat2_H!F48+Nat2_F!F48</f>
        <v>14512.779999999999</v>
      </c>
      <c r="G48" s="5">
        <f>Nat2_H!G48+Nat2_F!G48</f>
        <v>21732.239999999998</v>
      </c>
      <c r="H48" s="12">
        <f>Nat2_H!H48+Nat2_F!H48</f>
        <v>469963.33000000007</v>
      </c>
    </row>
    <row r="49" spans="1:8" x14ac:dyDescent="0.25">
      <c r="A49" s="19" t="s">
        <v>89</v>
      </c>
      <c r="B49" s="5">
        <f>Nat2_H!B49+Nat2_F!B49</f>
        <v>62316.450000000004</v>
      </c>
      <c r="C49" s="5">
        <f>Nat2_H!C49+Nat2_F!C49</f>
        <v>11557.649999999998</v>
      </c>
      <c r="D49" s="5">
        <f>Nat2_H!D49+Nat2_F!D49</f>
        <v>66412.899999999994</v>
      </c>
      <c r="E49" s="5">
        <f>Nat2_H!E49+Nat2_F!E49</f>
        <v>7132.7800000000007</v>
      </c>
      <c r="F49" s="5">
        <f>Nat2_H!F49+Nat2_F!F49</f>
        <v>9511.68</v>
      </c>
      <c r="G49" s="5">
        <f>Nat2_H!G49+Nat2_F!G49</f>
        <v>6179.73</v>
      </c>
      <c r="H49" s="12">
        <f>Nat2_H!H49+Nat2_F!H49</f>
        <v>163111.19</v>
      </c>
    </row>
    <row r="50" spans="1:8" x14ac:dyDescent="0.25">
      <c r="A50" s="19" t="s">
        <v>90</v>
      </c>
      <c r="B50" s="5">
        <f>Nat2_H!B50+Nat2_F!B50</f>
        <v>53393.78</v>
      </c>
      <c r="C50" s="5">
        <f>Nat2_H!C50+Nat2_F!C50</f>
        <v>10071.18</v>
      </c>
      <c r="D50" s="5">
        <f>Nat2_H!D50+Nat2_F!D50</f>
        <v>45897.5</v>
      </c>
      <c r="E50" s="5">
        <f>Nat2_H!E50+Nat2_F!E50</f>
        <v>5496.14</v>
      </c>
      <c r="F50" s="5">
        <f>Nat2_H!F50+Nat2_F!F50</f>
        <v>5873.8399999999992</v>
      </c>
      <c r="G50" s="5">
        <f>Nat2_H!G50+Nat2_F!G50</f>
        <v>5485.5</v>
      </c>
      <c r="H50" s="12">
        <f>Nat2_H!H50+Nat2_F!H50</f>
        <v>126217.94</v>
      </c>
    </row>
    <row r="51" spans="1:8" x14ac:dyDescent="0.25">
      <c r="A51" s="19" t="s">
        <v>91</v>
      </c>
      <c r="B51" s="5">
        <f>Nat2_H!B51+Nat2_F!B51</f>
        <v>257634.69</v>
      </c>
      <c r="C51" s="5">
        <f>Nat2_H!C51+Nat2_F!C51</f>
        <v>46498.720000000001</v>
      </c>
      <c r="D51" s="5">
        <f>Nat2_H!D51+Nat2_F!D51</f>
        <v>113264.11000000002</v>
      </c>
      <c r="E51" s="5">
        <f>Nat2_H!E51+Nat2_F!E51</f>
        <v>32791.660000000003</v>
      </c>
      <c r="F51" s="5">
        <f>Nat2_H!F51+Nat2_F!F51</f>
        <v>31278.690000000002</v>
      </c>
      <c r="G51" s="5">
        <f>Nat2_H!G51+Nat2_F!G51</f>
        <v>30268.57</v>
      </c>
      <c r="H51" s="12">
        <f>Nat2_H!H51+Nat2_F!H51</f>
        <v>511736.44</v>
      </c>
    </row>
    <row r="52" spans="1:8" x14ac:dyDescent="0.25">
      <c r="A52" s="19" t="s">
        <v>92</v>
      </c>
      <c r="B52" s="5">
        <f>Nat2_H!B52+Nat2_F!B52</f>
        <v>62138.67</v>
      </c>
      <c r="C52" s="5">
        <f>Nat2_H!C52+Nat2_F!C52</f>
        <v>25461.730000000003</v>
      </c>
      <c r="D52" s="5">
        <f>Nat2_H!D52+Nat2_F!D52</f>
        <v>21721.370000000003</v>
      </c>
      <c r="E52" s="5">
        <f>Nat2_H!E52+Nat2_F!E52</f>
        <v>14565.07</v>
      </c>
      <c r="F52" s="5">
        <f>Nat2_H!F52+Nat2_F!F52</f>
        <v>12865.449999999999</v>
      </c>
      <c r="G52" s="5">
        <f>Nat2_H!G52+Nat2_F!G52</f>
        <v>20471.580000000002</v>
      </c>
      <c r="H52" s="12">
        <f>Nat2_H!H52+Nat2_F!H52</f>
        <v>157223.87</v>
      </c>
    </row>
    <row r="53" spans="1:8" x14ac:dyDescent="0.25">
      <c r="A53" s="19" t="s">
        <v>93</v>
      </c>
      <c r="B53" s="5">
        <f>Nat2_H!B53+Nat2_F!B53</f>
        <v>124882.22</v>
      </c>
      <c r="C53" s="5">
        <f>Nat2_H!C53+Nat2_F!C53</f>
        <v>74315.72</v>
      </c>
      <c r="D53" s="5">
        <f>Nat2_H!D53+Nat2_F!D53</f>
        <v>107654.07</v>
      </c>
      <c r="E53" s="5">
        <f>Nat2_H!E53+Nat2_F!E53</f>
        <v>14003.23</v>
      </c>
      <c r="F53" s="5">
        <f>Nat2_H!F53+Nat2_F!F53</f>
        <v>59402.96</v>
      </c>
      <c r="G53" s="5">
        <f>Nat2_H!G53+Nat2_F!G53</f>
        <v>37691.17</v>
      </c>
      <c r="H53" s="12">
        <f>Nat2_H!H53+Nat2_F!H53</f>
        <v>417949.37</v>
      </c>
    </row>
    <row r="54" spans="1:8" x14ac:dyDescent="0.25">
      <c r="A54" s="19" t="s">
        <v>94</v>
      </c>
      <c r="B54" s="5">
        <f>Nat2_H!B54+Nat2_F!B54</f>
        <v>123485.32999999999</v>
      </c>
      <c r="C54" s="5">
        <f>Nat2_H!C54+Nat2_F!C54</f>
        <v>66791.360000000015</v>
      </c>
      <c r="D54" s="5">
        <f>Nat2_H!D54+Nat2_F!D54</f>
        <v>66070.92</v>
      </c>
      <c r="E54" s="5">
        <f>Nat2_H!E54+Nat2_F!E54</f>
        <v>22143.61</v>
      </c>
      <c r="F54" s="5">
        <f>Nat2_H!F54+Nat2_F!F54</f>
        <v>66417.5</v>
      </c>
      <c r="G54" s="5">
        <f>Nat2_H!G54+Nat2_F!G54</f>
        <v>32550.99</v>
      </c>
      <c r="H54" s="12">
        <f>Nat2_H!H54+Nat2_F!H54</f>
        <v>377459.70999999996</v>
      </c>
    </row>
    <row r="55" spans="1:8" x14ac:dyDescent="0.25">
      <c r="A55" s="19" t="s">
        <v>95</v>
      </c>
      <c r="B55" s="5">
        <f>Nat2_H!B55+Nat2_F!B55</f>
        <v>55534.049999999996</v>
      </c>
      <c r="C55" s="5">
        <f>Nat2_H!C55+Nat2_F!C55</f>
        <v>29988.690000000002</v>
      </c>
      <c r="D55" s="5">
        <f>Nat2_H!D55+Nat2_F!D55</f>
        <v>19799.68</v>
      </c>
      <c r="E55" s="5">
        <f>Nat2_H!E55+Nat2_F!E55</f>
        <v>6518.82</v>
      </c>
      <c r="F55" s="5">
        <f>Nat2_H!F55+Nat2_F!F55</f>
        <v>17022.079999999998</v>
      </c>
      <c r="G55" s="5">
        <f>Nat2_H!G55+Nat2_F!G55</f>
        <v>13135.27</v>
      </c>
      <c r="H55" s="12">
        <f>Nat2_H!H55+Nat2_F!H55</f>
        <v>141998.59</v>
      </c>
    </row>
    <row r="56" spans="1:8" x14ac:dyDescent="0.25">
      <c r="A56" s="19" t="s">
        <v>96</v>
      </c>
      <c r="B56" s="5">
        <f>Nat2_H!B56+Nat2_F!B56</f>
        <v>207956.86</v>
      </c>
      <c r="C56" s="5">
        <f>Nat2_H!C56+Nat2_F!C56</f>
        <v>94466.74</v>
      </c>
      <c r="D56" s="5">
        <f>Nat2_H!D56+Nat2_F!D56</f>
        <v>19334.47</v>
      </c>
      <c r="E56" s="5">
        <f>Nat2_H!E56+Nat2_F!E56</f>
        <v>44289.33</v>
      </c>
      <c r="F56" s="5">
        <f>Nat2_H!F56+Nat2_F!F56</f>
        <v>22959.27</v>
      </c>
      <c r="G56" s="5">
        <f>Nat2_H!G56+Nat2_F!G56</f>
        <v>48936.770000000004</v>
      </c>
      <c r="H56" s="12">
        <f>Nat2_H!H56+Nat2_F!H56</f>
        <v>437943.44000000006</v>
      </c>
    </row>
    <row r="57" spans="1:8" x14ac:dyDescent="0.25">
      <c r="A57" s="19" t="s">
        <v>97</v>
      </c>
      <c r="B57" s="5">
        <f>Nat2_H!B57+Nat2_F!B57</f>
        <v>60105.3</v>
      </c>
      <c r="C57" s="5">
        <f>Nat2_H!C57+Nat2_F!C57</f>
        <v>28747.710000000003</v>
      </c>
      <c r="D57" s="5">
        <f>Nat2_H!D57+Nat2_F!D57</f>
        <v>18839.189999999999</v>
      </c>
      <c r="E57" s="5">
        <f>Nat2_H!E57+Nat2_F!E57</f>
        <v>6688.09</v>
      </c>
      <c r="F57" s="5">
        <f>Nat2_H!F57+Nat2_F!F57</f>
        <v>38234.590000000004</v>
      </c>
      <c r="G57" s="5">
        <f>Nat2_H!G57+Nat2_F!G57</f>
        <v>16468.150000000001</v>
      </c>
      <c r="H57" s="12">
        <f>Nat2_H!H57+Nat2_F!H57</f>
        <v>169083.03000000003</v>
      </c>
    </row>
    <row r="58" spans="1:8" x14ac:dyDescent="0.25">
      <c r="A58" s="19" t="s">
        <v>98</v>
      </c>
      <c r="B58" s="5">
        <f>Nat2_H!B58+Nat2_F!B58</f>
        <v>195832.24</v>
      </c>
      <c r="C58" s="5">
        <f>Nat2_H!C58+Nat2_F!C58</f>
        <v>61465.91</v>
      </c>
      <c r="D58" s="5">
        <f>Nat2_H!D58+Nat2_F!D58</f>
        <v>26665.440000000002</v>
      </c>
      <c r="E58" s="5">
        <f>Nat2_H!E58+Nat2_F!E58</f>
        <v>63585.979999999996</v>
      </c>
      <c r="F58" s="5">
        <f>Nat2_H!F58+Nat2_F!F58</f>
        <v>39177.82</v>
      </c>
      <c r="G58" s="5">
        <f>Nat2_H!G58+Nat2_F!G58</f>
        <v>45223.520000000004</v>
      </c>
      <c r="H58" s="12">
        <f>Nat2_H!H58+Nat2_F!H58</f>
        <v>431950.91000000003</v>
      </c>
    </row>
    <row r="59" spans="1:8" x14ac:dyDescent="0.25">
      <c r="A59" s="20" t="s">
        <v>85</v>
      </c>
      <c r="B59" s="10">
        <f>Nat2_H!B59+Nat2_F!B59</f>
        <v>26143408.18</v>
      </c>
      <c r="C59" s="10">
        <f>Nat2_H!C59+Nat2_F!C59</f>
        <v>4041666.0199999996</v>
      </c>
      <c r="D59" s="10">
        <f>Nat2_H!D59+Nat2_F!D59</f>
        <v>14126763.050000001</v>
      </c>
      <c r="E59" s="10">
        <f>Nat2_H!E59+Nat2_F!E59</f>
        <v>4180979.6799999997</v>
      </c>
      <c r="F59" s="10">
        <f>Nat2_H!F59+Nat2_F!F59</f>
        <v>1709550.6999999997</v>
      </c>
      <c r="G59" s="10">
        <f>Nat2_H!G59+Nat2_F!G59</f>
        <v>2115018.4899999998</v>
      </c>
      <c r="H59" s="13">
        <f>Nat2_H!H59+Nat2_F!H59</f>
        <v>52317386.119999997</v>
      </c>
    </row>
    <row r="60" spans="1:8" x14ac:dyDescent="0.25">
      <c r="A60" s="48" t="s">
        <v>298</v>
      </c>
    </row>
    <row r="61" spans="1:8" x14ac:dyDescent="0.25">
      <c r="A61" s="48" t="s">
        <v>129</v>
      </c>
    </row>
    <row r="62" spans="1:8" x14ac:dyDescent="0.25">
      <c r="A62" s="39" t="s">
        <v>346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31"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8" x14ac:dyDescent="0.25">
      <c r="A1" s="1" t="s">
        <v>117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8" x14ac:dyDescent="0.25">
      <c r="A4" s="17" t="s">
        <v>86</v>
      </c>
      <c r="B4" s="5"/>
      <c r="C4" s="5"/>
      <c r="D4" s="5"/>
      <c r="E4" s="5"/>
      <c r="F4" s="5"/>
      <c r="G4" s="5"/>
      <c r="H4" s="11">
        <f>SUM(B4:G4)</f>
        <v>0</v>
      </c>
    </row>
    <row r="5" spans="1:8" x14ac:dyDescent="0.25">
      <c r="A5" s="19" t="s">
        <v>87</v>
      </c>
      <c r="B5" s="5">
        <v>595169.38</v>
      </c>
      <c r="C5" s="5">
        <v>117825.97</v>
      </c>
      <c r="D5" s="5">
        <v>256388.04</v>
      </c>
      <c r="E5" s="5">
        <v>33669.879999999997</v>
      </c>
      <c r="F5" s="5">
        <v>3438.4</v>
      </c>
      <c r="G5" s="5">
        <v>54216.03</v>
      </c>
      <c r="H5" s="12">
        <f t="shared" ref="H5:H16" si="0">SUM(B5:G5)</f>
        <v>1060707.7</v>
      </c>
    </row>
    <row r="6" spans="1:8" x14ac:dyDescent="0.25">
      <c r="A6" s="19" t="s">
        <v>88</v>
      </c>
      <c r="B6" s="5">
        <v>141601.76</v>
      </c>
      <c r="C6" s="5">
        <v>15827.37</v>
      </c>
      <c r="D6" s="5">
        <v>59890.22</v>
      </c>
      <c r="E6" s="5">
        <v>4491.37</v>
      </c>
      <c r="F6" s="5">
        <v>322.81</v>
      </c>
      <c r="G6" s="5">
        <v>10115.1</v>
      </c>
      <c r="H6" s="12">
        <f t="shared" si="0"/>
        <v>232248.63</v>
      </c>
    </row>
    <row r="7" spans="1:8" x14ac:dyDescent="0.25">
      <c r="A7" s="19" t="s">
        <v>89</v>
      </c>
      <c r="B7" s="5">
        <v>34215.620000000003</v>
      </c>
      <c r="C7" s="5">
        <v>5379.44</v>
      </c>
      <c r="D7" s="5">
        <v>37412.97</v>
      </c>
      <c r="E7" s="5">
        <v>2609.77</v>
      </c>
      <c r="F7" s="5">
        <v>222.15</v>
      </c>
      <c r="G7" s="5">
        <v>2966.97</v>
      </c>
      <c r="H7" s="12">
        <f t="shared" si="0"/>
        <v>82806.92</v>
      </c>
    </row>
    <row r="8" spans="1:8" x14ac:dyDescent="0.25">
      <c r="A8" s="19" t="s">
        <v>90</v>
      </c>
      <c r="B8" s="5">
        <v>26484.35</v>
      </c>
      <c r="C8" s="5">
        <v>4656.0600000000004</v>
      </c>
      <c r="D8" s="5">
        <v>21296.57</v>
      </c>
      <c r="E8" s="5">
        <v>2226.44</v>
      </c>
      <c r="F8" s="5">
        <v>136.59</v>
      </c>
      <c r="G8" s="5">
        <v>2461.2600000000002</v>
      </c>
      <c r="H8" s="12">
        <f t="shared" si="0"/>
        <v>57261.27</v>
      </c>
    </row>
    <row r="9" spans="1:8" x14ac:dyDescent="0.25">
      <c r="A9" s="19" t="s">
        <v>91</v>
      </c>
      <c r="B9" s="5">
        <v>130545.98</v>
      </c>
      <c r="C9" s="5">
        <v>19104.7</v>
      </c>
      <c r="D9" s="5">
        <v>56556.47</v>
      </c>
      <c r="E9" s="5">
        <v>12218.48</v>
      </c>
      <c r="F9" s="5">
        <v>1570.05</v>
      </c>
      <c r="G9" s="5">
        <v>14923.32</v>
      </c>
      <c r="H9" s="12">
        <f t="shared" si="0"/>
        <v>234919</v>
      </c>
    </row>
    <row r="10" spans="1:8" x14ac:dyDescent="0.25">
      <c r="A10" s="19" t="s">
        <v>92</v>
      </c>
      <c r="B10" s="5">
        <v>28680</v>
      </c>
      <c r="C10" s="5">
        <v>10672.61</v>
      </c>
      <c r="D10" s="5">
        <v>9987.11</v>
      </c>
      <c r="E10" s="5">
        <v>5899.75</v>
      </c>
      <c r="F10" s="5">
        <v>434.56</v>
      </c>
      <c r="G10" s="5">
        <v>9953.18</v>
      </c>
      <c r="H10" s="12">
        <f t="shared" si="0"/>
        <v>65627.209999999992</v>
      </c>
    </row>
    <row r="11" spans="1:8" x14ac:dyDescent="0.25">
      <c r="A11" s="19" t="s">
        <v>93</v>
      </c>
      <c r="B11" s="5">
        <v>78128</v>
      </c>
      <c r="C11" s="5">
        <v>37389.61</v>
      </c>
      <c r="D11" s="5">
        <v>70737.69</v>
      </c>
      <c r="E11" s="5">
        <v>6654.53</v>
      </c>
      <c r="F11" s="5">
        <v>1245.3399999999999</v>
      </c>
      <c r="G11" s="5">
        <v>19243.63</v>
      </c>
      <c r="H11" s="12">
        <f t="shared" si="0"/>
        <v>213398.8</v>
      </c>
    </row>
    <row r="12" spans="1:8" x14ac:dyDescent="0.25">
      <c r="A12" s="19" t="s">
        <v>94</v>
      </c>
      <c r="B12" s="5">
        <v>79316.25</v>
      </c>
      <c r="C12" s="5">
        <v>33120.160000000003</v>
      </c>
      <c r="D12" s="5">
        <v>46304.21</v>
      </c>
      <c r="E12" s="5">
        <v>10975.81</v>
      </c>
      <c r="F12" s="5">
        <v>993.54</v>
      </c>
      <c r="G12" s="5">
        <v>16115.17</v>
      </c>
      <c r="H12" s="12">
        <f t="shared" si="0"/>
        <v>186825.14</v>
      </c>
    </row>
    <row r="13" spans="1:8" x14ac:dyDescent="0.25">
      <c r="A13" s="19" t="s">
        <v>95</v>
      </c>
      <c r="B13" s="5">
        <v>40027.519999999997</v>
      </c>
      <c r="C13" s="5">
        <v>18074.810000000001</v>
      </c>
      <c r="D13" s="5">
        <v>13842.6</v>
      </c>
      <c r="E13" s="5">
        <v>2867</v>
      </c>
      <c r="F13" s="5">
        <v>313.79000000000002</v>
      </c>
      <c r="G13" s="5">
        <v>8041.36</v>
      </c>
      <c r="H13" s="12">
        <f t="shared" si="0"/>
        <v>83167.08</v>
      </c>
    </row>
    <row r="14" spans="1:8" x14ac:dyDescent="0.25">
      <c r="A14" s="19" t="s">
        <v>96</v>
      </c>
      <c r="B14" s="5">
        <v>114832.21</v>
      </c>
      <c r="C14" s="5">
        <v>41131.29</v>
      </c>
      <c r="D14" s="5">
        <v>12651.22</v>
      </c>
      <c r="E14" s="5">
        <v>21358.54</v>
      </c>
      <c r="F14" s="5">
        <v>1117.05</v>
      </c>
      <c r="G14" s="5">
        <v>25964.49</v>
      </c>
      <c r="H14" s="12">
        <f t="shared" si="0"/>
        <v>217054.8</v>
      </c>
    </row>
    <row r="15" spans="1:8" x14ac:dyDescent="0.25">
      <c r="A15" s="19" t="s">
        <v>97</v>
      </c>
      <c r="B15" s="5">
        <v>46707.15</v>
      </c>
      <c r="C15" s="5">
        <v>17059.490000000002</v>
      </c>
      <c r="D15" s="5">
        <v>11425.93</v>
      </c>
      <c r="E15" s="5">
        <v>2692.41</v>
      </c>
      <c r="F15" s="5">
        <v>772.47</v>
      </c>
      <c r="G15" s="5">
        <v>8709.59</v>
      </c>
      <c r="H15" s="12">
        <f t="shared" si="0"/>
        <v>87367.040000000008</v>
      </c>
    </row>
    <row r="16" spans="1:8" x14ac:dyDescent="0.25">
      <c r="A16" s="19" t="s">
        <v>98</v>
      </c>
      <c r="B16" s="5">
        <v>97905.82</v>
      </c>
      <c r="C16" s="5">
        <v>24327.360000000001</v>
      </c>
      <c r="D16" s="5">
        <v>11981.76</v>
      </c>
      <c r="E16" s="5">
        <v>27445.7</v>
      </c>
      <c r="F16" s="5">
        <v>1484.9</v>
      </c>
      <c r="G16" s="5">
        <v>24538.75</v>
      </c>
      <c r="H16" s="12">
        <f t="shared" si="0"/>
        <v>187684.29</v>
      </c>
    </row>
    <row r="17" spans="1:8" x14ac:dyDescent="0.25">
      <c r="A17" s="20" t="s">
        <v>85</v>
      </c>
      <c r="B17" s="10">
        <f>SUM(B4:B16)</f>
        <v>1413614.0399999998</v>
      </c>
      <c r="C17" s="10">
        <f t="shared" ref="C17:H17" si="1">SUM(C4:C16)</f>
        <v>344568.87</v>
      </c>
      <c r="D17" s="10">
        <f t="shared" si="1"/>
        <v>608474.79</v>
      </c>
      <c r="E17" s="10">
        <f t="shared" si="1"/>
        <v>133109.68000000002</v>
      </c>
      <c r="F17" s="10">
        <f t="shared" si="1"/>
        <v>12051.65</v>
      </c>
      <c r="G17" s="10">
        <f t="shared" si="1"/>
        <v>197248.84999999998</v>
      </c>
      <c r="H17" s="13">
        <f t="shared" si="1"/>
        <v>2709067.88</v>
      </c>
    </row>
    <row r="18" spans="1:8" x14ac:dyDescent="0.25">
      <c r="A18" s="48" t="s">
        <v>298</v>
      </c>
      <c r="B18" s="40"/>
      <c r="C18" s="40"/>
      <c r="D18" s="40"/>
      <c r="E18" s="40"/>
      <c r="F18" s="40"/>
      <c r="G18" s="40"/>
      <c r="H18" s="40"/>
    </row>
    <row r="19" spans="1:8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8" x14ac:dyDescent="0.25">
      <c r="A20" s="48" t="str">
        <f>IF(1&lt;2,"Lecture : "&amp;ROUND(C5,0)&amp;" hommes immigrés de 15 ans ou plus devenus Français par acquisition sont au chômage. ","")</f>
        <v xml:space="preserve">Lecture : 117826 hommes immigrés de 15 ans ou plus devenus Français par acquisition sont au chômage. </v>
      </c>
      <c r="B20" s="40"/>
      <c r="C20" s="40"/>
      <c r="D20" s="40"/>
      <c r="E20" s="40"/>
      <c r="F20" s="40"/>
      <c r="G20" s="40"/>
      <c r="H20" s="40"/>
    </row>
    <row r="21" spans="1:8" x14ac:dyDescent="0.25">
      <c r="A21" s="39" t="s">
        <v>346</v>
      </c>
      <c r="B21" s="40"/>
      <c r="C21" s="40"/>
      <c r="D21" s="40"/>
      <c r="E21" s="40"/>
      <c r="F21" s="40"/>
      <c r="G21" s="40"/>
      <c r="H21" s="40"/>
    </row>
    <row r="23" spans="1:8" x14ac:dyDescent="0.25">
      <c r="A23" s="3" t="s">
        <v>70</v>
      </c>
    </row>
    <row r="24" spans="1:8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8" x14ac:dyDescent="0.25">
      <c r="A25" s="17" t="s">
        <v>86</v>
      </c>
      <c r="B25" s="5">
        <v>12015739.529999999</v>
      </c>
      <c r="C25" s="5">
        <v>1627569.09</v>
      </c>
      <c r="D25" s="5">
        <v>5668127.0300000003</v>
      </c>
      <c r="E25" s="5">
        <v>1835374.25</v>
      </c>
      <c r="F25" s="5">
        <v>39372.519999999997</v>
      </c>
      <c r="G25" s="5">
        <v>829101.94</v>
      </c>
      <c r="H25" s="11">
        <f>SUM(B25:G25)</f>
        <v>22015284.359999999</v>
      </c>
    </row>
    <row r="26" spans="1:8" x14ac:dyDescent="0.25">
      <c r="A26" s="19" t="s">
        <v>87</v>
      </c>
      <c r="B26" s="5">
        <v>114032.68</v>
      </c>
      <c r="C26" s="5">
        <v>22471.89</v>
      </c>
      <c r="D26" s="5">
        <v>45155.199999999997</v>
      </c>
      <c r="E26" s="5">
        <v>36420.79</v>
      </c>
      <c r="F26" s="5">
        <v>491.86</v>
      </c>
      <c r="G26" s="5">
        <v>9067.5300000000007</v>
      </c>
      <c r="H26" s="12">
        <f t="shared" ref="H26:H37" si="2">SUM(B26:G26)</f>
        <v>227639.95</v>
      </c>
    </row>
    <row r="27" spans="1:8" x14ac:dyDescent="0.25">
      <c r="A27" s="19" t="s">
        <v>88</v>
      </c>
      <c r="B27" s="5">
        <v>15547.69</v>
      </c>
      <c r="C27" s="5">
        <v>2160.19</v>
      </c>
      <c r="D27" s="5">
        <v>456.93</v>
      </c>
      <c r="E27" s="5">
        <v>2136.7800000000002</v>
      </c>
      <c r="F27" s="5">
        <v>27.57</v>
      </c>
      <c r="G27" s="5">
        <v>670.44</v>
      </c>
      <c r="H27" s="12">
        <f t="shared" si="2"/>
        <v>20999.599999999999</v>
      </c>
    </row>
    <row r="28" spans="1:8" x14ac:dyDescent="0.25">
      <c r="A28" s="19" t="s">
        <v>89</v>
      </c>
      <c r="B28" s="5">
        <v>4569.51</v>
      </c>
      <c r="C28" s="5">
        <v>547.20000000000005</v>
      </c>
      <c r="D28" s="5">
        <v>1214.03</v>
      </c>
      <c r="E28" s="5">
        <v>553.84</v>
      </c>
      <c r="F28" s="5">
        <v>21.65</v>
      </c>
      <c r="G28" s="5">
        <v>313.02</v>
      </c>
      <c r="H28" s="12">
        <f t="shared" si="2"/>
        <v>7219.25</v>
      </c>
    </row>
    <row r="29" spans="1:8" x14ac:dyDescent="0.25">
      <c r="A29" s="19" t="s">
        <v>90</v>
      </c>
      <c r="B29" s="5">
        <v>3080.54</v>
      </c>
      <c r="C29" s="5">
        <v>424.1</v>
      </c>
      <c r="D29" s="5">
        <v>560.24</v>
      </c>
      <c r="E29" s="5">
        <v>285.48</v>
      </c>
      <c r="F29" s="5">
        <v>18.739999999999998</v>
      </c>
      <c r="G29" s="5">
        <v>225.62</v>
      </c>
      <c r="H29" s="12">
        <f t="shared" si="2"/>
        <v>4594.72</v>
      </c>
    </row>
    <row r="30" spans="1:8" x14ac:dyDescent="0.25">
      <c r="A30" s="19" t="s">
        <v>91</v>
      </c>
      <c r="B30" s="5">
        <v>3034.73</v>
      </c>
      <c r="C30" s="5">
        <v>496.41</v>
      </c>
      <c r="D30" s="5">
        <v>1422.48</v>
      </c>
      <c r="E30" s="5">
        <v>2144.6799999999998</v>
      </c>
      <c r="F30" s="5">
        <v>38.1</v>
      </c>
      <c r="G30" s="5">
        <v>496.15</v>
      </c>
      <c r="H30" s="12">
        <f t="shared" si="2"/>
        <v>7632.5499999999993</v>
      </c>
    </row>
    <row r="31" spans="1:8" x14ac:dyDescent="0.25">
      <c r="A31" s="19" t="s">
        <v>92</v>
      </c>
      <c r="B31" s="5">
        <v>1663.47</v>
      </c>
      <c r="C31" s="5">
        <v>188.84</v>
      </c>
      <c r="D31" s="5">
        <v>895.33</v>
      </c>
      <c r="E31" s="5">
        <v>430.28</v>
      </c>
      <c r="F31" s="5">
        <v>13.27</v>
      </c>
      <c r="G31" s="5">
        <v>286.99</v>
      </c>
      <c r="H31" s="12">
        <f t="shared" si="2"/>
        <v>3478.1800000000003</v>
      </c>
    </row>
    <row r="32" spans="1:8" x14ac:dyDescent="0.25">
      <c r="A32" s="19" t="s">
        <v>93</v>
      </c>
      <c r="B32" s="5">
        <v>3073.47</v>
      </c>
      <c r="C32" s="5">
        <v>1375.86</v>
      </c>
      <c r="D32" s="5">
        <v>976.74</v>
      </c>
      <c r="E32" s="5">
        <v>349.33</v>
      </c>
      <c r="F32" s="5">
        <v>38.01</v>
      </c>
      <c r="G32" s="5">
        <v>1311.88</v>
      </c>
      <c r="H32" s="12">
        <f t="shared" si="2"/>
        <v>7125.29</v>
      </c>
    </row>
    <row r="33" spans="1:8" x14ac:dyDescent="0.25">
      <c r="A33" s="19" t="s">
        <v>94</v>
      </c>
      <c r="B33" s="5">
        <v>1617.2</v>
      </c>
      <c r="C33" s="5">
        <v>639.72</v>
      </c>
      <c r="D33" s="5">
        <v>434.39</v>
      </c>
      <c r="E33" s="5">
        <v>645.52</v>
      </c>
      <c r="F33" s="5">
        <v>25.33</v>
      </c>
      <c r="G33" s="5">
        <v>809.37</v>
      </c>
      <c r="H33" s="12">
        <f t="shared" si="2"/>
        <v>4171.53</v>
      </c>
    </row>
    <row r="34" spans="1:8" x14ac:dyDescent="0.25">
      <c r="A34" s="19" t="s">
        <v>95</v>
      </c>
      <c r="B34" s="5">
        <v>1403.72</v>
      </c>
      <c r="C34" s="5">
        <v>573.79999999999995</v>
      </c>
      <c r="D34" s="5">
        <v>234.82</v>
      </c>
      <c r="E34" s="5">
        <v>415.58</v>
      </c>
      <c r="F34" s="5">
        <v>0.99</v>
      </c>
      <c r="G34" s="5">
        <v>432</v>
      </c>
      <c r="H34" s="12">
        <f t="shared" si="2"/>
        <v>3060.91</v>
      </c>
    </row>
    <row r="35" spans="1:8" x14ac:dyDescent="0.25">
      <c r="A35" s="19" t="s">
        <v>96</v>
      </c>
      <c r="B35" s="5">
        <v>2129.39</v>
      </c>
      <c r="C35" s="5">
        <v>519.24</v>
      </c>
      <c r="D35" s="5">
        <v>496.76</v>
      </c>
      <c r="E35" s="5">
        <v>933.2</v>
      </c>
      <c r="F35" s="5">
        <v>26.52</v>
      </c>
      <c r="G35" s="5">
        <v>864.42</v>
      </c>
      <c r="H35" s="12">
        <f t="shared" si="2"/>
        <v>4969.5300000000007</v>
      </c>
    </row>
    <row r="36" spans="1:8" x14ac:dyDescent="0.25">
      <c r="A36" s="19" t="s">
        <v>97</v>
      </c>
      <c r="B36" s="5">
        <v>818</v>
      </c>
      <c r="C36" s="5">
        <v>361.99</v>
      </c>
      <c r="D36" s="5">
        <v>88.32</v>
      </c>
      <c r="E36" s="5">
        <v>457.4</v>
      </c>
      <c r="F36" s="5">
        <v>8.5</v>
      </c>
      <c r="G36" s="5">
        <v>191.98</v>
      </c>
      <c r="H36" s="12">
        <f t="shared" si="2"/>
        <v>1926.19</v>
      </c>
    </row>
    <row r="37" spans="1:8" x14ac:dyDescent="0.25">
      <c r="A37" s="19" t="s">
        <v>98</v>
      </c>
      <c r="B37" s="5">
        <v>1740.86</v>
      </c>
      <c r="C37" s="5">
        <v>341.64</v>
      </c>
      <c r="D37" s="5">
        <v>446.45</v>
      </c>
      <c r="E37" s="5">
        <v>1222.07</v>
      </c>
      <c r="F37" s="5">
        <v>24.68</v>
      </c>
      <c r="G37" s="5">
        <v>508.33</v>
      </c>
      <c r="H37" s="12">
        <f t="shared" si="2"/>
        <v>4284.03</v>
      </c>
    </row>
    <row r="38" spans="1:8" x14ac:dyDescent="0.25">
      <c r="A38" s="20" t="s">
        <v>85</v>
      </c>
      <c r="B38" s="10">
        <f>SUM(B25:B37)</f>
        <v>12168450.789999999</v>
      </c>
      <c r="C38" s="10">
        <f t="shared" ref="C38:H38" si="3">SUM(C25:C37)</f>
        <v>1657669.97</v>
      </c>
      <c r="D38" s="10">
        <f t="shared" si="3"/>
        <v>5720508.7200000016</v>
      </c>
      <c r="E38" s="10">
        <f t="shared" si="3"/>
        <v>1881369.2000000002</v>
      </c>
      <c r="F38" s="10">
        <f t="shared" si="3"/>
        <v>40107.739999999991</v>
      </c>
      <c r="G38" s="10">
        <f t="shared" si="3"/>
        <v>844279.66999999993</v>
      </c>
      <c r="H38" s="13">
        <f t="shared" si="3"/>
        <v>22312386.090000004</v>
      </c>
    </row>
    <row r="39" spans="1:8" x14ac:dyDescent="0.25">
      <c r="A39" s="48" t="s">
        <v>298</v>
      </c>
      <c r="B39" s="40"/>
      <c r="C39" s="40"/>
      <c r="D39" s="40"/>
      <c r="E39" s="40"/>
      <c r="F39" s="40"/>
      <c r="G39" s="40"/>
      <c r="H39" s="40"/>
    </row>
    <row r="40" spans="1:8" x14ac:dyDescent="0.25">
      <c r="A40" s="48" t="s">
        <v>129</v>
      </c>
      <c r="B40" s="40"/>
      <c r="C40" s="40"/>
      <c r="D40" s="40"/>
      <c r="E40" s="40"/>
      <c r="F40" s="40"/>
      <c r="G40" s="40"/>
      <c r="H40" s="40"/>
    </row>
    <row r="41" spans="1:8" x14ac:dyDescent="0.25">
      <c r="A41" s="48" t="str">
        <f>IF(1&lt;2,"Lecture : "&amp;ROUND(C26,0)&amp;" hommes non immigrés de 15 ans ou plus devenus Français par acquisition (individus nés en France de nationalité étrangère) sont au chômage. ","")</f>
        <v xml:space="preserve">Lecture : 22472 hommes non immigrés de 15 ans ou plus devenus Français par acquisition (individus nés en France de nationalité étrangère) sont au chômage. </v>
      </c>
      <c r="B41" s="40"/>
      <c r="C41" s="40"/>
      <c r="D41" s="40"/>
      <c r="E41" s="40"/>
      <c r="F41" s="40"/>
      <c r="G41" s="40"/>
      <c r="H41" s="40"/>
    </row>
    <row r="42" spans="1:8" x14ac:dyDescent="0.25">
      <c r="A42" s="39" t="s">
        <v>346</v>
      </c>
      <c r="B42" s="40"/>
      <c r="C42" s="40"/>
      <c r="D42" s="40"/>
      <c r="E42" s="40"/>
      <c r="F42" s="40"/>
      <c r="G42" s="40"/>
      <c r="H42" s="40"/>
    </row>
    <row r="44" spans="1:8" x14ac:dyDescent="0.25">
      <c r="A44" s="3" t="s">
        <v>28</v>
      </c>
    </row>
    <row r="45" spans="1:8" ht="36" x14ac:dyDescent="0.25">
      <c r="B45" s="14" t="s">
        <v>53</v>
      </c>
      <c r="C45" s="15" t="s">
        <v>54</v>
      </c>
      <c r="D45" s="15" t="s">
        <v>55</v>
      </c>
      <c r="E45" s="15" t="s">
        <v>56</v>
      </c>
      <c r="F45" s="15" t="s">
        <v>57</v>
      </c>
      <c r="G45" s="30" t="s">
        <v>58</v>
      </c>
      <c r="H45" s="16" t="s">
        <v>85</v>
      </c>
    </row>
    <row r="46" spans="1:8" x14ac:dyDescent="0.25">
      <c r="A46" s="17" t="s">
        <v>86</v>
      </c>
      <c r="B46" s="5">
        <f t="shared" ref="B46:B59" si="4">B4+B25</f>
        <v>12015739.529999999</v>
      </c>
      <c r="C46" s="5">
        <f t="shared" ref="C46:H46" si="5">C4+C25</f>
        <v>1627569.09</v>
      </c>
      <c r="D46" s="5">
        <f t="shared" si="5"/>
        <v>5668127.0300000003</v>
      </c>
      <c r="E46" s="5">
        <f t="shared" si="5"/>
        <v>1835374.25</v>
      </c>
      <c r="F46" s="5">
        <f t="shared" si="5"/>
        <v>39372.519999999997</v>
      </c>
      <c r="G46" s="5">
        <f t="shared" si="5"/>
        <v>829101.94</v>
      </c>
      <c r="H46" s="11">
        <f t="shared" si="5"/>
        <v>22015284.359999999</v>
      </c>
    </row>
    <row r="47" spans="1:8" x14ac:dyDescent="0.25">
      <c r="A47" s="19" t="s">
        <v>87</v>
      </c>
      <c r="B47" s="5">
        <f t="shared" si="4"/>
        <v>709202.06</v>
      </c>
      <c r="C47" s="5">
        <f t="shared" ref="C47:H59" si="6">C5+C26</f>
        <v>140297.85999999999</v>
      </c>
      <c r="D47" s="5">
        <f t="shared" si="6"/>
        <v>301543.24</v>
      </c>
      <c r="E47" s="5">
        <f t="shared" si="6"/>
        <v>70090.67</v>
      </c>
      <c r="F47" s="5">
        <f t="shared" si="6"/>
        <v>3930.26</v>
      </c>
      <c r="G47" s="5">
        <f t="shared" si="6"/>
        <v>63283.56</v>
      </c>
      <c r="H47" s="12">
        <f t="shared" si="6"/>
        <v>1288347.6499999999</v>
      </c>
    </row>
    <row r="48" spans="1:8" x14ac:dyDescent="0.25">
      <c r="A48" s="19" t="s">
        <v>88</v>
      </c>
      <c r="B48" s="5">
        <f t="shared" si="4"/>
        <v>157149.45000000001</v>
      </c>
      <c r="C48" s="5">
        <f t="shared" si="6"/>
        <v>17987.560000000001</v>
      </c>
      <c r="D48" s="5">
        <f t="shared" si="6"/>
        <v>60347.15</v>
      </c>
      <c r="E48" s="5">
        <f t="shared" si="6"/>
        <v>6628.15</v>
      </c>
      <c r="F48" s="5">
        <f t="shared" si="6"/>
        <v>350.38</v>
      </c>
      <c r="G48" s="5">
        <f t="shared" si="6"/>
        <v>10785.54</v>
      </c>
      <c r="H48" s="12">
        <f t="shared" si="6"/>
        <v>253248.23</v>
      </c>
    </row>
    <row r="49" spans="1:8" x14ac:dyDescent="0.25">
      <c r="A49" s="19" t="s">
        <v>89</v>
      </c>
      <c r="B49" s="5">
        <f t="shared" si="4"/>
        <v>38785.130000000005</v>
      </c>
      <c r="C49" s="5">
        <f t="shared" si="6"/>
        <v>5926.6399999999994</v>
      </c>
      <c r="D49" s="5">
        <f t="shared" si="6"/>
        <v>38627</v>
      </c>
      <c r="E49" s="5">
        <f t="shared" si="6"/>
        <v>3163.61</v>
      </c>
      <c r="F49" s="5">
        <f t="shared" si="6"/>
        <v>243.8</v>
      </c>
      <c r="G49" s="5">
        <f t="shared" si="6"/>
        <v>3279.99</v>
      </c>
      <c r="H49" s="12">
        <f t="shared" si="6"/>
        <v>90026.17</v>
      </c>
    </row>
    <row r="50" spans="1:8" x14ac:dyDescent="0.25">
      <c r="A50" s="19" t="s">
        <v>90</v>
      </c>
      <c r="B50" s="5">
        <f t="shared" si="4"/>
        <v>29564.89</v>
      </c>
      <c r="C50" s="5">
        <f t="shared" si="6"/>
        <v>5080.1600000000008</v>
      </c>
      <c r="D50" s="5">
        <f t="shared" si="6"/>
        <v>21856.81</v>
      </c>
      <c r="E50" s="5">
        <f t="shared" si="6"/>
        <v>2511.92</v>
      </c>
      <c r="F50" s="5">
        <f t="shared" si="6"/>
        <v>155.33000000000001</v>
      </c>
      <c r="G50" s="5">
        <f t="shared" si="6"/>
        <v>2686.88</v>
      </c>
      <c r="H50" s="12">
        <f t="shared" si="6"/>
        <v>61855.99</v>
      </c>
    </row>
    <row r="51" spans="1:8" x14ac:dyDescent="0.25">
      <c r="A51" s="19" t="s">
        <v>91</v>
      </c>
      <c r="B51" s="5">
        <f t="shared" si="4"/>
        <v>133580.71</v>
      </c>
      <c r="C51" s="5">
        <f t="shared" si="6"/>
        <v>19601.11</v>
      </c>
      <c r="D51" s="5">
        <f t="shared" si="6"/>
        <v>57978.950000000004</v>
      </c>
      <c r="E51" s="5">
        <f t="shared" si="6"/>
        <v>14363.16</v>
      </c>
      <c r="F51" s="5">
        <f t="shared" si="6"/>
        <v>1608.1499999999999</v>
      </c>
      <c r="G51" s="5">
        <f t="shared" si="6"/>
        <v>15419.47</v>
      </c>
      <c r="H51" s="12">
        <f t="shared" si="6"/>
        <v>242551.55</v>
      </c>
    </row>
    <row r="52" spans="1:8" x14ac:dyDescent="0.25">
      <c r="A52" s="19" t="s">
        <v>92</v>
      </c>
      <c r="B52" s="5">
        <f t="shared" si="4"/>
        <v>30343.47</v>
      </c>
      <c r="C52" s="5">
        <f t="shared" si="6"/>
        <v>10861.45</v>
      </c>
      <c r="D52" s="5">
        <f t="shared" si="6"/>
        <v>10882.44</v>
      </c>
      <c r="E52" s="5">
        <f t="shared" si="6"/>
        <v>6330.03</v>
      </c>
      <c r="F52" s="5">
        <f t="shared" si="6"/>
        <v>447.83</v>
      </c>
      <c r="G52" s="5">
        <f t="shared" si="6"/>
        <v>10240.17</v>
      </c>
      <c r="H52" s="12">
        <f t="shared" si="6"/>
        <v>69105.389999999985</v>
      </c>
    </row>
    <row r="53" spans="1:8" x14ac:dyDescent="0.25">
      <c r="A53" s="19" t="s">
        <v>93</v>
      </c>
      <c r="B53" s="5">
        <f t="shared" si="4"/>
        <v>81201.47</v>
      </c>
      <c r="C53" s="5">
        <f t="shared" si="6"/>
        <v>38765.47</v>
      </c>
      <c r="D53" s="5">
        <f t="shared" si="6"/>
        <v>71714.430000000008</v>
      </c>
      <c r="E53" s="5">
        <f t="shared" si="6"/>
        <v>7003.86</v>
      </c>
      <c r="F53" s="5">
        <f t="shared" si="6"/>
        <v>1283.3499999999999</v>
      </c>
      <c r="G53" s="5">
        <f t="shared" si="6"/>
        <v>20555.510000000002</v>
      </c>
      <c r="H53" s="12">
        <f t="shared" si="6"/>
        <v>220524.09</v>
      </c>
    </row>
    <row r="54" spans="1:8" x14ac:dyDescent="0.25">
      <c r="A54" s="19" t="s">
        <v>94</v>
      </c>
      <c r="B54" s="5">
        <f t="shared" si="4"/>
        <v>80933.45</v>
      </c>
      <c r="C54" s="5">
        <f t="shared" si="6"/>
        <v>33759.880000000005</v>
      </c>
      <c r="D54" s="5">
        <f t="shared" si="6"/>
        <v>46738.6</v>
      </c>
      <c r="E54" s="5">
        <f t="shared" si="6"/>
        <v>11621.33</v>
      </c>
      <c r="F54" s="5">
        <f t="shared" si="6"/>
        <v>1018.87</v>
      </c>
      <c r="G54" s="5">
        <f t="shared" si="6"/>
        <v>16924.54</v>
      </c>
      <c r="H54" s="12">
        <f t="shared" si="6"/>
        <v>190996.67</v>
      </c>
    </row>
    <row r="55" spans="1:8" x14ac:dyDescent="0.25">
      <c r="A55" s="19" t="s">
        <v>95</v>
      </c>
      <c r="B55" s="5">
        <f t="shared" si="4"/>
        <v>41431.24</v>
      </c>
      <c r="C55" s="5">
        <f t="shared" si="6"/>
        <v>18648.61</v>
      </c>
      <c r="D55" s="5">
        <f t="shared" si="6"/>
        <v>14077.42</v>
      </c>
      <c r="E55" s="5">
        <f t="shared" si="6"/>
        <v>3282.58</v>
      </c>
      <c r="F55" s="5">
        <f t="shared" si="6"/>
        <v>314.78000000000003</v>
      </c>
      <c r="G55" s="5">
        <f t="shared" si="6"/>
        <v>8473.36</v>
      </c>
      <c r="H55" s="12">
        <f t="shared" si="6"/>
        <v>86227.99</v>
      </c>
    </row>
    <row r="56" spans="1:8" x14ac:dyDescent="0.25">
      <c r="A56" s="19" t="s">
        <v>96</v>
      </c>
      <c r="B56" s="5">
        <f t="shared" si="4"/>
        <v>116961.60000000001</v>
      </c>
      <c r="C56" s="5">
        <f t="shared" si="6"/>
        <v>41650.53</v>
      </c>
      <c r="D56" s="5">
        <f t="shared" si="6"/>
        <v>13147.98</v>
      </c>
      <c r="E56" s="5">
        <f t="shared" si="6"/>
        <v>22291.74</v>
      </c>
      <c r="F56" s="5">
        <f t="shared" si="6"/>
        <v>1143.57</v>
      </c>
      <c r="G56" s="5">
        <f t="shared" si="6"/>
        <v>26828.91</v>
      </c>
      <c r="H56" s="12">
        <f t="shared" si="6"/>
        <v>222024.33</v>
      </c>
    </row>
    <row r="57" spans="1:8" x14ac:dyDescent="0.25">
      <c r="A57" s="19" t="s">
        <v>97</v>
      </c>
      <c r="B57" s="5">
        <f t="shared" si="4"/>
        <v>47525.15</v>
      </c>
      <c r="C57" s="5">
        <f t="shared" si="6"/>
        <v>17421.480000000003</v>
      </c>
      <c r="D57" s="5">
        <f t="shared" si="6"/>
        <v>11514.25</v>
      </c>
      <c r="E57" s="5">
        <f t="shared" si="6"/>
        <v>3149.81</v>
      </c>
      <c r="F57" s="5">
        <f t="shared" si="6"/>
        <v>780.97</v>
      </c>
      <c r="G57" s="5">
        <f t="shared" si="6"/>
        <v>8901.57</v>
      </c>
      <c r="H57" s="12">
        <f t="shared" si="6"/>
        <v>89293.23000000001</v>
      </c>
    </row>
    <row r="58" spans="1:8" x14ac:dyDescent="0.25">
      <c r="A58" s="19" t="s">
        <v>98</v>
      </c>
      <c r="B58" s="5">
        <f t="shared" si="4"/>
        <v>99646.680000000008</v>
      </c>
      <c r="C58" s="5">
        <f t="shared" si="6"/>
        <v>24669</v>
      </c>
      <c r="D58" s="5">
        <f t="shared" si="6"/>
        <v>12428.210000000001</v>
      </c>
      <c r="E58" s="5">
        <f t="shared" si="6"/>
        <v>28667.77</v>
      </c>
      <c r="F58" s="5">
        <f t="shared" si="6"/>
        <v>1509.5800000000002</v>
      </c>
      <c r="G58" s="5">
        <f t="shared" si="6"/>
        <v>25047.08</v>
      </c>
      <c r="H58" s="12">
        <f t="shared" si="6"/>
        <v>191968.32</v>
      </c>
    </row>
    <row r="59" spans="1:8" x14ac:dyDescent="0.25">
      <c r="A59" s="20" t="s">
        <v>85</v>
      </c>
      <c r="B59" s="10">
        <f t="shared" si="4"/>
        <v>13582064.829999998</v>
      </c>
      <c r="C59" s="10">
        <f t="shared" si="6"/>
        <v>2002238.8399999999</v>
      </c>
      <c r="D59" s="10">
        <f t="shared" si="6"/>
        <v>6328983.5100000016</v>
      </c>
      <c r="E59" s="10">
        <f t="shared" si="6"/>
        <v>2014478.8800000001</v>
      </c>
      <c r="F59" s="10">
        <f t="shared" si="6"/>
        <v>52159.389999999992</v>
      </c>
      <c r="G59" s="10">
        <f t="shared" si="6"/>
        <v>1041528.5199999999</v>
      </c>
      <c r="H59" s="13">
        <f t="shared" si="6"/>
        <v>25021453.970000003</v>
      </c>
    </row>
    <row r="60" spans="1:8" x14ac:dyDescent="0.25">
      <c r="A60" s="48" t="s">
        <v>298</v>
      </c>
    </row>
    <row r="61" spans="1:8" x14ac:dyDescent="0.25">
      <c r="A61" s="48" t="s">
        <v>129</v>
      </c>
    </row>
    <row r="62" spans="1:8" x14ac:dyDescent="0.25">
      <c r="A62" s="39" t="s">
        <v>346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8" x14ac:dyDescent="0.25">
      <c r="A1" s="1" t="s">
        <v>118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8" x14ac:dyDescent="0.25">
      <c r="A4" s="17" t="s">
        <v>86</v>
      </c>
      <c r="B4" s="5"/>
      <c r="C4" s="5"/>
      <c r="D4" s="5"/>
      <c r="E4" s="5"/>
      <c r="F4" s="5"/>
      <c r="G4" s="5"/>
      <c r="H4" s="11">
        <f>SUM(B4:G4)</f>
        <v>0</v>
      </c>
    </row>
    <row r="5" spans="1:8" x14ac:dyDescent="0.25">
      <c r="A5" s="19" t="s">
        <v>87</v>
      </c>
      <c r="B5" s="5">
        <v>547935.22</v>
      </c>
      <c r="C5" s="5">
        <v>144786.63</v>
      </c>
      <c r="D5" s="5">
        <v>272839.99</v>
      </c>
      <c r="E5" s="5">
        <v>38139.949999999997</v>
      </c>
      <c r="F5" s="5">
        <v>145455.95000000001</v>
      </c>
      <c r="G5" s="5">
        <v>68492.259999999995</v>
      </c>
      <c r="H5" s="12">
        <f t="shared" ref="H5:H16" si="0">SUM(B5:G5)</f>
        <v>1217650</v>
      </c>
    </row>
    <row r="6" spans="1:8" x14ac:dyDescent="0.25">
      <c r="A6" s="19" t="s">
        <v>88</v>
      </c>
      <c r="B6" s="5">
        <v>106108.6</v>
      </c>
      <c r="C6" s="5">
        <v>14944.01</v>
      </c>
      <c r="D6" s="5">
        <v>54143.72</v>
      </c>
      <c r="E6" s="5">
        <v>4729.4799999999996</v>
      </c>
      <c r="F6" s="5">
        <v>13709.35</v>
      </c>
      <c r="G6" s="5">
        <v>10438.56</v>
      </c>
      <c r="H6" s="12">
        <f t="shared" si="0"/>
        <v>204073.72000000003</v>
      </c>
    </row>
    <row r="7" spans="1:8" x14ac:dyDescent="0.25">
      <c r="A7" s="19" t="s">
        <v>89</v>
      </c>
      <c r="B7" s="5">
        <v>22173.47</v>
      </c>
      <c r="C7" s="5">
        <v>5358.07</v>
      </c>
      <c r="D7" s="5">
        <v>27182.38</v>
      </c>
      <c r="E7" s="5">
        <v>3332.59</v>
      </c>
      <c r="F7" s="5">
        <v>9057.2000000000007</v>
      </c>
      <c r="G7" s="5">
        <v>2765.32</v>
      </c>
      <c r="H7" s="12">
        <f t="shared" si="0"/>
        <v>69869.03</v>
      </c>
    </row>
    <row r="8" spans="1:8" x14ac:dyDescent="0.25">
      <c r="A8" s="19" t="s">
        <v>90</v>
      </c>
      <c r="B8" s="5">
        <v>22602.92</v>
      </c>
      <c r="C8" s="5">
        <v>4749.51</v>
      </c>
      <c r="D8" s="5">
        <v>23550.71</v>
      </c>
      <c r="E8" s="5">
        <v>2693.5</v>
      </c>
      <c r="F8" s="5">
        <v>5552.07</v>
      </c>
      <c r="G8" s="5">
        <v>2659.21</v>
      </c>
      <c r="H8" s="12">
        <f t="shared" si="0"/>
        <v>61807.92</v>
      </c>
    </row>
    <row r="9" spans="1:8" x14ac:dyDescent="0.25">
      <c r="A9" s="19" t="s">
        <v>91</v>
      </c>
      <c r="B9" s="5">
        <v>121894.52</v>
      </c>
      <c r="C9" s="5">
        <v>26397.5</v>
      </c>
      <c r="D9" s="5">
        <v>54013.87</v>
      </c>
      <c r="E9" s="5">
        <v>16456.34</v>
      </c>
      <c r="F9" s="5">
        <v>29323.81</v>
      </c>
      <c r="G9" s="5">
        <v>14512.03</v>
      </c>
      <c r="H9" s="12">
        <f t="shared" si="0"/>
        <v>262598.07</v>
      </c>
    </row>
    <row r="10" spans="1:8" x14ac:dyDescent="0.25">
      <c r="A10" s="19" t="s">
        <v>92</v>
      </c>
      <c r="B10" s="5">
        <v>30448.7</v>
      </c>
      <c r="C10" s="5">
        <v>14381.95</v>
      </c>
      <c r="D10" s="5">
        <v>10147.08</v>
      </c>
      <c r="E10" s="5">
        <v>7859.59</v>
      </c>
      <c r="F10" s="5">
        <v>12193.99</v>
      </c>
      <c r="G10" s="5">
        <v>10055.219999999999</v>
      </c>
      <c r="H10" s="12">
        <f t="shared" si="0"/>
        <v>85086.530000000013</v>
      </c>
    </row>
    <row r="11" spans="1:8" x14ac:dyDescent="0.25">
      <c r="A11" s="19" t="s">
        <v>93</v>
      </c>
      <c r="B11" s="5">
        <v>41748.19</v>
      </c>
      <c r="C11" s="5">
        <v>34678.559999999998</v>
      </c>
      <c r="D11" s="5">
        <v>35488.089999999997</v>
      </c>
      <c r="E11" s="5">
        <v>6664.54</v>
      </c>
      <c r="F11" s="5">
        <v>57334.45</v>
      </c>
      <c r="G11" s="5">
        <v>16430.240000000002</v>
      </c>
      <c r="H11" s="12">
        <f t="shared" si="0"/>
        <v>192344.06999999998</v>
      </c>
    </row>
    <row r="12" spans="1:8" x14ac:dyDescent="0.25">
      <c r="A12" s="19" t="s">
        <v>94</v>
      </c>
      <c r="B12" s="5">
        <v>41699.71</v>
      </c>
      <c r="C12" s="5">
        <v>32545.82</v>
      </c>
      <c r="D12" s="5">
        <v>19013.41</v>
      </c>
      <c r="E12" s="5">
        <v>9881.64</v>
      </c>
      <c r="F12" s="5">
        <v>64995.78</v>
      </c>
      <c r="G12" s="5">
        <v>15352</v>
      </c>
      <c r="H12" s="12">
        <f t="shared" si="0"/>
        <v>183488.36</v>
      </c>
    </row>
    <row r="13" spans="1:8" x14ac:dyDescent="0.25">
      <c r="A13" s="19" t="s">
        <v>95</v>
      </c>
      <c r="B13" s="5">
        <v>13486.25</v>
      </c>
      <c r="C13" s="5">
        <v>10941.07</v>
      </c>
      <c r="D13" s="5">
        <v>5593.5</v>
      </c>
      <c r="E13" s="5">
        <v>2889.38</v>
      </c>
      <c r="F13" s="5">
        <v>16264.51</v>
      </c>
      <c r="G13" s="5">
        <v>4476.42</v>
      </c>
      <c r="H13" s="12">
        <f t="shared" si="0"/>
        <v>53651.13</v>
      </c>
    </row>
    <row r="14" spans="1:8" x14ac:dyDescent="0.25">
      <c r="A14" s="19" t="s">
        <v>96</v>
      </c>
      <c r="B14" s="5">
        <v>89871.95</v>
      </c>
      <c r="C14" s="5">
        <v>52251.8</v>
      </c>
      <c r="D14" s="5">
        <v>5944.17</v>
      </c>
      <c r="E14" s="5">
        <v>21196.61</v>
      </c>
      <c r="F14" s="5">
        <v>21519.81</v>
      </c>
      <c r="G14" s="5">
        <v>21703.32</v>
      </c>
      <c r="H14" s="12">
        <f t="shared" si="0"/>
        <v>212487.66000000003</v>
      </c>
    </row>
    <row r="15" spans="1:8" x14ac:dyDescent="0.25">
      <c r="A15" s="19" t="s">
        <v>97</v>
      </c>
      <c r="B15" s="5">
        <v>12340.41</v>
      </c>
      <c r="C15" s="5">
        <v>11165.55</v>
      </c>
      <c r="D15" s="5">
        <v>7278.58</v>
      </c>
      <c r="E15" s="5">
        <v>3102.71</v>
      </c>
      <c r="F15" s="5">
        <v>37153.800000000003</v>
      </c>
      <c r="G15" s="5">
        <v>7405.24</v>
      </c>
      <c r="H15" s="12">
        <f t="shared" si="0"/>
        <v>78446.290000000008</v>
      </c>
    </row>
    <row r="16" spans="1:8" x14ac:dyDescent="0.25">
      <c r="A16" s="19" t="s">
        <v>98</v>
      </c>
      <c r="B16" s="5">
        <v>94754.63</v>
      </c>
      <c r="C16" s="5">
        <v>36436.25</v>
      </c>
      <c r="D16" s="5">
        <v>13642</v>
      </c>
      <c r="E16" s="5">
        <v>33751.54</v>
      </c>
      <c r="F16" s="5">
        <v>37407.96</v>
      </c>
      <c r="G16" s="5">
        <v>19833.91</v>
      </c>
      <c r="H16" s="12">
        <f t="shared" si="0"/>
        <v>235826.29</v>
      </c>
    </row>
    <row r="17" spans="1:8" x14ac:dyDescent="0.25">
      <c r="A17" s="20" t="s">
        <v>85</v>
      </c>
      <c r="B17" s="10">
        <f>SUM(B4:B16)</f>
        <v>1145064.5699999998</v>
      </c>
      <c r="C17" s="10">
        <f t="shared" ref="C17:H17" si="1">SUM(C4:C16)</f>
        <v>388636.72000000003</v>
      </c>
      <c r="D17" s="10">
        <f t="shared" si="1"/>
        <v>528837.5</v>
      </c>
      <c r="E17" s="10">
        <f t="shared" si="1"/>
        <v>150697.87</v>
      </c>
      <c r="F17" s="10">
        <f t="shared" si="1"/>
        <v>449968.68</v>
      </c>
      <c r="G17" s="10">
        <f t="shared" si="1"/>
        <v>194123.73000000004</v>
      </c>
      <c r="H17" s="13">
        <f t="shared" si="1"/>
        <v>2857329.0700000003</v>
      </c>
    </row>
    <row r="18" spans="1:8" x14ac:dyDescent="0.25">
      <c r="A18" s="48" t="s">
        <v>298</v>
      </c>
      <c r="B18" s="40"/>
      <c r="C18" s="40"/>
      <c r="D18" s="40"/>
      <c r="E18" s="40"/>
      <c r="F18" s="40"/>
      <c r="G18" s="40"/>
      <c r="H18" s="40"/>
    </row>
    <row r="19" spans="1:8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8" x14ac:dyDescent="0.25">
      <c r="A20" s="48" t="str">
        <f>IF(1&lt;2,"Lecture : "&amp;ROUND(C5,0)&amp;" femmes immigrées de 15 ans ou plus devenues Française par acquisition sont au chômage. ","")</f>
        <v xml:space="preserve">Lecture : 144787 femmes immigrées de 15 ans ou plus devenues Française par acquisition sont au chômage. </v>
      </c>
      <c r="B20" s="40"/>
      <c r="C20" s="40"/>
      <c r="D20" s="40"/>
      <c r="E20" s="40"/>
      <c r="F20" s="40"/>
      <c r="G20" s="40"/>
      <c r="H20" s="40"/>
    </row>
    <row r="21" spans="1:8" x14ac:dyDescent="0.25">
      <c r="A21" s="39" t="s">
        <v>346</v>
      </c>
      <c r="B21" s="40"/>
      <c r="C21" s="40"/>
      <c r="D21" s="40"/>
      <c r="E21" s="40"/>
      <c r="F21" s="40"/>
      <c r="G21" s="40"/>
      <c r="H21" s="40"/>
    </row>
    <row r="23" spans="1:8" x14ac:dyDescent="0.25">
      <c r="A23" s="3" t="s">
        <v>70</v>
      </c>
    </row>
    <row r="24" spans="1:8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8" x14ac:dyDescent="0.25">
      <c r="A25" s="17" t="s">
        <v>86</v>
      </c>
      <c r="B25" s="5">
        <v>11273945.859999999</v>
      </c>
      <c r="C25" s="5">
        <v>1619814.2</v>
      </c>
      <c r="D25" s="5">
        <v>7214193.0499999998</v>
      </c>
      <c r="E25" s="5">
        <v>1966414.91</v>
      </c>
      <c r="F25" s="5">
        <v>1187719.22</v>
      </c>
      <c r="G25" s="5">
        <v>866257.24</v>
      </c>
      <c r="H25" s="11">
        <f>SUM(B25:G25)</f>
        <v>24128344.479999997</v>
      </c>
    </row>
    <row r="26" spans="1:8" x14ac:dyDescent="0.25">
      <c r="A26" s="19" t="s">
        <v>87</v>
      </c>
      <c r="B26" s="5">
        <v>122755.16</v>
      </c>
      <c r="C26" s="5">
        <v>25563.35</v>
      </c>
      <c r="D26" s="5">
        <v>49386.45</v>
      </c>
      <c r="E26" s="5">
        <v>39860.76</v>
      </c>
      <c r="F26" s="5">
        <v>15816.09</v>
      </c>
      <c r="G26" s="5">
        <v>9740</v>
      </c>
      <c r="H26" s="12">
        <f t="shared" ref="H26:H37" si="2">SUM(B26:G26)</f>
        <v>263121.81000000006</v>
      </c>
    </row>
    <row r="27" spans="1:8" x14ac:dyDescent="0.25">
      <c r="A27" s="19" t="s">
        <v>88</v>
      </c>
      <c r="B27" s="5">
        <v>7292.71</v>
      </c>
      <c r="C27" s="5">
        <v>1337.91</v>
      </c>
      <c r="D27" s="5">
        <v>522.77</v>
      </c>
      <c r="E27" s="5">
        <v>2526.8000000000002</v>
      </c>
      <c r="F27" s="5">
        <v>453.05</v>
      </c>
      <c r="G27" s="5">
        <v>508.14</v>
      </c>
      <c r="H27" s="12">
        <f t="shared" si="2"/>
        <v>12641.380000000001</v>
      </c>
    </row>
    <row r="28" spans="1:8" x14ac:dyDescent="0.25">
      <c r="A28" s="19" t="s">
        <v>89</v>
      </c>
      <c r="B28" s="5">
        <v>1357.85</v>
      </c>
      <c r="C28" s="5">
        <v>272.94</v>
      </c>
      <c r="D28" s="5">
        <v>603.52</v>
      </c>
      <c r="E28" s="5">
        <v>636.58000000000004</v>
      </c>
      <c r="F28" s="5">
        <v>210.68</v>
      </c>
      <c r="G28" s="5">
        <v>134.41999999999999</v>
      </c>
      <c r="H28" s="12">
        <f t="shared" si="2"/>
        <v>3215.99</v>
      </c>
    </row>
    <row r="29" spans="1:8" x14ac:dyDescent="0.25">
      <c r="A29" s="19" t="s">
        <v>90</v>
      </c>
      <c r="B29" s="5">
        <v>1225.97</v>
      </c>
      <c r="C29" s="5">
        <v>241.51</v>
      </c>
      <c r="D29" s="5">
        <v>489.98</v>
      </c>
      <c r="E29" s="5">
        <v>290.72000000000003</v>
      </c>
      <c r="F29" s="5">
        <v>166.44</v>
      </c>
      <c r="G29" s="5">
        <v>139.41</v>
      </c>
      <c r="H29" s="12">
        <f t="shared" si="2"/>
        <v>2554.0300000000002</v>
      </c>
    </row>
    <row r="30" spans="1:8" x14ac:dyDescent="0.25">
      <c r="A30" s="19" t="s">
        <v>91</v>
      </c>
      <c r="B30" s="5">
        <v>2159.46</v>
      </c>
      <c r="C30" s="5">
        <v>500.11</v>
      </c>
      <c r="D30" s="5">
        <v>1271.29</v>
      </c>
      <c r="E30" s="5">
        <v>1972.16</v>
      </c>
      <c r="F30" s="5">
        <v>346.73</v>
      </c>
      <c r="G30" s="5">
        <v>337.07</v>
      </c>
      <c r="H30" s="12">
        <f t="shared" si="2"/>
        <v>6586.82</v>
      </c>
    </row>
    <row r="31" spans="1:8" x14ac:dyDescent="0.25">
      <c r="A31" s="19" t="s">
        <v>92</v>
      </c>
      <c r="B31" s="5">
        <v>1346.5</v>
      </c>
      <c r="C31" s="5">
        <v>218.33</v>
      </c>
      <c r="D31" s="5">
        <v>691.85</v>
      </c>
      <c r="E31" s="5">
        <v>375.45</v>
      </c>
      <c r="F31" s="5">
        <v>223.63</v>
      </c>
      <c r="G31" s="5">
        <v>176.19</v>
      </c>
      <c r="H31" s="12">
        <f t="shared" si="2"/>
        <v>3031.95</v>
      </c>
    </row>
    <row r="32" spans="1:8" x14ac:dyDescent="0.25">
      <c r="A32" s="19" t="s">
        <v>93</v>
      </c>
      <c r="B32" s="5">
        <v>1932.56</v>
      </c>
      <c r="C32" s="5">
        <v>871.69</v>
      </c>
      <c r="D32" s="5">
        <v>451.55</v>
      </c>
      <c r="E32" s="5">
        <v>334.83</v>
      </c>
      <c r="F32" s="5">
        <v>785.16</v>
      </c>
      <c r="G32" s="5">
        <v>705.42</v>
      </c>
      <c r="H32" s="12">
        <f t="shared" si="2"/>
        <v>5081.21</v>
      </c>
    </row>
    <row r="33" spans="1:8" x14ac:dyDescent="0.25">
      <c r="A33" s="19" t="s">
        <v>94</v>
      </c>
      <c r="B33" s="5">
        <v>852.17</v>
      </c>
      <c r="C33" s="5">
        <v>485.66</v>
      </c>
      <c r="D33" s="5">
        <v>318.91000000000003</v>
      </c>
      <c r="E33" s="5">
        <v>640.64</v>
      </c>
      <c r="F33" s="5">
        <v>402.85</v>
      </c>
      <c r="G33" s="5">
        <v>274.45</v>
      </c>
      <c r="H33" s="12">
        <f t="shared" si="2"/>
        <v>2974.68</v>
      </c>
    </row>
    <row r="34" spans="1:8" x14ac:dyDescent="0.25">
      <c r="A34" s="19" t="s">
        <v>95</v>
      </c>
      <c r="B34" s="5">
        <v>616.55999999999995</v>
      </c>
      <c r="C34" s="5">
        <v>399.01</v>
      </c>
      <c r="D34" s="5">
        <v>128.76</v>
      </c>
      <c r="E34" s="5">
        <v>346.86</v>
      </c>
      <c r="F34" s="5">
        <v>442.79</v>
      </c>
      <c r="G34" s="5">
        <v>185.49</v>
      </c>
      <c r="H34" s="12">
        <f t="shared" si="2"/>
        <v>2119.4700000000003</v>
      </c>
    </row>
    <row r="35" spans="1:8" x14ac:dyDescent="0.25">
      <c r="A35" s="19" t="s">
        <v>96</v>
      </c>
      <c r="B35" s="5">
        <v>1123.31</v>
      </c>
      <c r="C35" s="5">
        <v>564.41</v>
      </c>
      <c r="D35" s="5">
        <v>242.32</v>
      </c>
      <c r="E35" s="5">
        <v>800.98</v>
      </c>
      <c r="F35" s="5">
        <v>295.89</v>
      </c>
      <c r="G35" s="5">
        <v>404.54</v>
      </c>
      <c r="H35" s="12">
        <f t="shared" si="2"/>
        <v>3431.4499999999994</v>
      </c>
    </row>
    <row r="36" spans="1:8" x14ac:dyDescent="0.25">
      <c r="A36" s="19" t="s">
        <v>97</v>
      </c>
      <c r="B36" s="5">
        <v>239.74</v>
      </c>
      <c r="C36" s="5">
        <v>160.68</v>
      </c>
      <c r="D36" s="5">
        <v>46.36</v>
      </c>
      <c r="E36" s="5">
        <v>435.57</v>
      </c>
      <c r="F36" s="5">
        <v>299.82</v>
      </c>
      <c r="G36" s="5">
        <v>161.34</v>
      </c>
      <c r="H36" s="12">
        <f t="shared" si="2"/>
        <v>1343.51</v>
      </c>
    </row>
    <row r="37" spans="1:8" x14ac:dyDescent="0.25">
      <c r="A37" s="19" t="s">
        <v>98</v>
      </c>
      <c r="B37" s="5">
        <v>1430.93</v>
      </c>
      <c r="C37" s="5">
        <v>360.66</v>
      </c>
      <c r="D37" s="5">
        <v>595.23</v>
      </c>
      <c r="E37" s="5">
        <v>1166.67</v>
      </c>
      <c r="F37" s="5">
        <v>260.27999999999997</v>
      </c>
      <c r="G37" s="5">
        <v>342.53</v>
      </c>
      <c r="H37" s="12">
        <f t="shared" si="2"/>
        <v>4156.3</v>
      </c>
    </row>
    <row r="38" spans="1:8" x14ac:dyDescent="0.25">
      <c r="A38" s="20" t="s">
        <v>85</v>
      </c>
      <c r="B38" s="10">
        <f>SUM(B25:B37)</f>
        <v>11416278.780000003</v>
      </c>
      <c r="C38" s="10">
        <f t="shared" ref="C38:H38" si="3">SUM(C25:C37)</f>
        <v>1650790.4599999997</v>
      </c>
      <c r="D38" s="10">
        <f t="shared" si="3"/>
        <v>7268942.04</v>
      </c>
      <c r="E38" s="10">
        <f t="shared" si="3"/>
        <v>2015802.93</v>
      </c>
      <c r="F38" s="10">
        <f t="shared" si="3"/>
        <v>1207422.6299999999</v>
      </c>
      <c r="G38" s="10">
        <f t="shared" si="3"/>
        <v>879366.24</v>
      </c>
      <c r="H38" s="13">
        <f t="shared" si="3"/>
        <v>24438603.079999994</v>
      </c>
    </row>
    <row r="39" spans="1:8" x14ac:dyDescent="0.25">
      <c r="A39" s="48" t="s">
        <v>298</v>
      </c>
      <c r="B39" s="40"/>
      <c r="C39" s="40"/>
      <c r="D39" s="40"/>
      <c r="E39" s="40"/>
      <c r="F39" s="40"/>
      <c r="G39" s="40"/>
      <c r="H39" s="40"/>
    </row>
    <row r="40" spans="1:8" x14ac:dyDescent="0.25">
      <c r="A40" s="48" t="s">
        <v>129</v>
      </c>
      <c r="B40" s="40"/>
      <c r="C40" s="40"/>
      <c r="D40" s="40"/>
      <c r="E40" s="40"/>
      <c r="F40" s="40"/>
      <c r="G40" s="40"/>
      <c r="H40" s="40"/>
    </row>
    <row r="41" spans="1:8" x14ac:dyDescent="0.25">
      <c r="A41" s="48" t="str">
        <f>IF(1&lt;2,"Lecture : "&amp;ROUND(C26,0)&amp;" femmes non immigrées de 15 ans ou plus devenues Française par acquisition (individus nés en France de nationalité étrangère) sont au chômage. ","")</f>
        <v xml:space="preserve">Lecture : 25563 femmes non immigrées de 15 ans ou plus devenues Française par acquisition (individus nés en France de nationalité étrangère) sont au chômage. </v>
      </c>
      <c r="B41" s="40"/>
      <c r="C41" s="40"/>
      <c r="D41" s="40"/>
      <c r="E41" s="40"/>
      <c r="F41" s="40"/>
      <c r="G41" s="40"/>
      <c r="H41" s="40"/>
    </row>
    <row r="42" spans="1:8" x14ac:dyDescent="0.25">
      <c r="A42" s="39" t="s">
        <v>346</v>
      </c>
      <c r="B42" s="40"/>
      <c r="C42" s="40"/>
      <c r="D42" s="40"/>
      <c r="E42" s="40"/>
      <c r="F42" s="40"/>
      <c r="G42" s="40"/>
      <c r="H42" s="40"/>
    </row>
    <row r="44" spans="1:8" x14ac:dyDescent="0.25">
      <c r="A44" s="3" t="s">
        <v>28</v>
      </c>
    </row>
    <row r="45" spans="1:8" ht="36" x14ac:dyDescent="0.25">
      <c r="B45" s="14" t="s">
        <v>53</v>
      </c>
      <c r="C45" s="15" t="s">
        <v>54</v>
      </c>
      <c r="D45" s="15" t="s">
        <v>55</v>
      </c>
      <c r="E45" s="15" t="s">
        <v>56</v>
      </c>
      <c r="F45" s="15" t="s">
        <v>57</v>
      </c>
      <c r="G45" s="30" t="s">
        <v>58</v>
      </c>
      <c r="H45" s="16" t="s">
        <v>85</v>
      </c>
    </row>
    <row r="46" spans="1:8" x14ac:dyDescent="0.25">
      <c r="A46" s="17" t="s">
        <v>86</v>
      </c>
      <c r="B46" s="5">
        <f t="shared" ref="B46:B59" si="4">B25+B4</f>
        <v>11273945.859999999</v>
      </c>
      <c r="C46" s="5">
        <f t="shared" ref="C46:H46" si="5">C25+C4</f>
        <v>1619814.2</v>
      </c>
      <c r="D46" s="5">
        <f t="shared" si="5"/>
        <v>7214193.0499999998</v>
      </c>
      <c r="E46" s="5">
        <f t="shared" si="5"/>
        <v>1966414.91</v>
      </c>
      <c r="F46" s="5">
        <f t="shared" si="5"/>
        <v>1187719.22</v>
      </c>
      <c r="G46" s="5">
        <f t="shared" si="5"/>
        <v>866257.24</v>
      </c>
      <c r="H46" s="11">
        <f t="shared" si="5"/>
        <v>24128344.479999997</v>
      </c>
    </row>
    <row r="47" spans="1:8" x14ac:dyDescent="0.25">
      <c r="A47" s="19" t="s">
        <v>87</v>
      </c>
      <c r="B47" s="5">
        <f t="shared" si="4"/>
        <v>670690.38</v>
      </c>
      <c r="C47" s="5">
        <f t="shared" ref="C47:H59" si="6">C26+C5</f>
        <v>170349.98</v>
      </c>
      <c r="D47" s="5">
        <f t="shared" si="6"/>
        <v>322226.44</v>
      </c>
      <c r="E47" s="5">
        <f t="shared" si="6"/>
        <v>78000.709999999992</v>
      </c>
      <c r="F47" s="5">
        <f t="shared" si="6"/>
        <v>161272.04</v>
      </c>
      <c r="G47" s="5">
        <f t="shared" si="6"/>
        <v>78232.259999999995</v>
      </c>
      <c r="H47" s="12">
        <f t="shared" si="6"/>
        <v>1480771.81</v>
      </c>
    </row>
    <row r="48" spans="1:8" x14ac:dyDescent="0.25">
      <c r="A48" s="19" t="s">
        <v>88</v>
      </c>
      <c r="B48" s="5">
        <f t="shared" si="4"/>
        <v>113401.31000000001</v>
      </c>
      <c r="C48" s="5">
        <f t="shared" si="6"/>
        <v>16281.92</v>
      </c>
      <c r="D48" s="5">
        <f t="shared" si="6"/>
        <v>54666.49</v>
      </c>
      <c r="E48" s="5">
        <f t="shared" si="6"/>
        <v>7256.28</v>
      </c>
      <c r="F48" s="5">
        <f t="shared" si="6"/>
        <v>14162.4</v>
      </c>
      <c r="G48" s="5">
        <f t="shared" si="6"/>
        <v>10946.699999999999</v>
      </c>
      <c r="H48" s="12">
        <f t="shared" si="6"/>
        <v>216715.10000000003</v>
      </c>
    </row>
    <row r="49" spans="1:8" x14ac:dyDescent="0.25">
      <c r="A49" s="19" t="s">
        <v>89</v>
      </c>
      <c r="B49" s="5">
        <f t="shared" si="4"/>
        <v>23531.32</v>
      </c>
      <c r="C49" s="5">
        <f t="shared" si="6"/>
        <v>5631.0099999999993</v>
      </c>
      <c r="D49" s="5">
        <f t="shared" si="6"/>
        <v>27785.9</v>
      </c>
      <c r="E49" s="5">
        <f t="shared" si="6"/>
        <v>3969.17</v>
      </c>
      <c r="F49" s="5">
        <f t="shared" si="6"/>
        <v>9267.880000000001</v>
      </c>
      <c r="G49" s="5">
        <f t="shared" si="6"/>
        <v>2899.7400000000002</v>
      </c>
      <c r="H49" s="12">
        <f t="shared" si="6"/>
        <v>73085.02</v>
      </c>
    </row>
    <row r="50" spans="1:8" x14ac:dyDescent="0.25">
      <c r="A50" s="19" t="s">
        <v>90</v>
      </c>
      <c r="B50" s="5">
        <f t="shared" si="4"/>
        <v>23828.89</v>
      </c>
      <c r="C50" s="5">
        <f t="shared" si="6"/>
        <v>4991.0200000000004</v>
      </c>
      <c r="D50" s="5">
        <f t="shared" si="6"/>
        <v>24040.69</v>
      </c>
      <c r="E50" s="5">
        <f t="shared" si="6"/>
        <v>2984.2200000000003</v>
      </c>
      <c r="F50" s="5">
        <f t="shared" si="6"/>
        <v>5718.5099999999993</v>
      </c>
      <c r="G50" s="5">
        <f t="shared" si="6"/>
        <v>2798.62</v>
      </c>
      <c r="H50" s="12">
        <f t="shared" si="6"/>
        <v>64361.95</v>
      </c>
    </row>
    <row r="51" spans="1:8" x14ac:dyDescent="0.25">
      <c r="A51" s="19" t="s">
        <v>91</v>
      </c>
      <c r="B51" s="5">
        <f t="shared" si="4"/>
        <v>124053.98000000001</v>
      </c>
      <c r="C51" s="5">
        <f t="shared" si="6"/>
        <v>26897.61</v>
      </c>
      <c r="D51" s="5">
        <f t="shared" si="6"/>
        <v>55285.16</v>
      </c>
      <c r="E51" s="5">
        <f t="shared" si="6"/>
        <v>18428.5</v>
      </c>
      <c r="F51" s="5">
        <f t="shared" si="6"/>
        <v>29670.54</v>
      </c>
      <c r="G51" s="5">
        <f t="shared" si="6"/>
        <v>14849.1</v>
      </c>
      <c r="H51" s="12">
        <f t="shared" si="6"/>
        <v>269184.89</v>
      </c>
    </row>
    <row r="52" spans="1:8" x14ac:dyDescent="0.25">
      <c r="A52" s="19" t="s">
        <v>92</v>
      </c>
      <c r="B52" s="5">
        <f t="shared" si="4"/>
        <v>31795.200000000001</v>
      </c>
      <c r="C52" s="5">
        <f t="shared" si="6"/>
        <v>14600.28</v>
      </c>
      <c r="D52" s="5">
        <f t="shared" si="6"/>
        <v>10838.93</v>
      </c>
      <c r="E52" s="5">
        <f t="shared" si="6"/>
        <v>8235.0400000000009</v>
      </c>
      <c r="F52" s="5">
        <f t="shared" si="6"/>
        <v>12417.619999999999</v>
      </c>
      <c r="G52" s="5">
        <f t="shared" si="6"/>
        <v>10231.41</v>
      </c>
      <c r="H52" s="12">
        <f t="shared" si="6"/>
        <v>88118.48000000001</v>
      </c>
    </row>
    <row r="53" spans="1:8" x14ac:dyDescent="0.25">
      <c r="A53" s="19" t="s">
        <v>93</v>
      </c>
      <c r="B53" s="5">
        <f t="shared" si="4"/>
        <v>43680.75</v>
      </c>
      <c r="C53" s="5">
        <f t="shared" si="6"/>
        <v>35550.25</v>
      </c>
      <c r="D53" s="5">
        <f t="shared" si="6"/>
        <v>35939.64</v>
      </c>
      <c r="E53" s="5">
        <f t="shared" si="6"/>
        <v>6999.37</v>
      </c>
      <c r="F53" s="5">
        <f t="shared" si="6"/>
        <v>58119.61</v>
      </c>
      <c r="G53" s="5">
        <f t="shared" si="6"/>
        <v>17135.66</v>
      </c>
      <c r="H53" s="12">
        <f t="shared" si="6"/>
        <v>197425.27999999997</v>
      </c>
    </row>
    <row r="54" spans="1:8" x14ac:dyDescent="0.25">
      <c r="A54" s="19" t="s">
        <v>94</v>
      </c>
      <c r="B54" s="5">
        <f t="shared" si="4"/>
        <v>42551.88</v>
      </c>
      <c r="C54" s="5">
        <f t="shared" si="6"/>
        <v>33031.480000000003</v>
      </c>
      <c r="D54" s="5">
        <f t="shared" si="6"/>
        <v>19332.32</v>
      </c>
      <c r="E54" s="5">
        <f t="shared" si="6"/>
        <v>10522.279999999999</v>
      </c>
      <c r="F54" s="5">
        <f t="shared" si="6"/>
        <v>65398.63</v>
      </c>
      <c r="G54" s="5">
        <f t="shared" si="6"/>
        <v>15626.45</v>
      </c>
      <c r="H54" s="12">
        <f t="shared" si="6"/>
        <v>186463.03999999998</v>
      </c>
    </row>
    <row r="55" spans="1:8" x14ac:dyDescent="0.25">
      <c r="A55" s="19" t="s">
        <v>95</v>
      </c>
      <c r="B55" s="5">
        <f t="shared" si="4"/>
        <v>14102.81</v>
      </c>
      <c r="C55" s="5">
        <f t="shared" si="6"/>
        <v>11340.08</v>
      </c>
      <c r="D55" s="5">
        <f t="shared" si="6"/>
        <v>5722.26</v>
      </c>
      <c r="E55" s="5">
        <f t="shared" si="6"/>
        <v>3236.2400000000002</v>
      </c>
      <c r="F55" s="5">
        <f t="shared" si="6"/>
        <v>16707.3</v>
      </c>
      <c r="G55" s="5">
        <f t="shared" si="6"/>
        <v>4661.91</v>
      </c>
      <c r="H55" s="12">
        <f t="shared" si="6"/>
        <v>55770.6</v>
      </c>
    </row>
    <row r="56" spans="1:8" x14ac:dyDescent="0.25">
      <c r="A56" s="19" t="s">
        <v>96</v>
      </c>
      <c r="B56" s="5">
        <f t="shared" si="4"/>
        <v>90995.26</v>
      </c>
      <c r="C56" s="5">
        <f t="shared" si="6"/>
        <v>52816.210000000006</v>
      </c>
      <c r="D56" s="5">
        <f t="shared" si="6"/>
        <v>6186.49</v>
      </c>
      <c r="E56" s="5">
        <f t="shared" si="6"/>
        <v>21997.59</v>
      </c>
      <c r="F56" s="5">
        <f t="shared" si="6"/>
        <v>21815.7</v>
      </c>
      <c r="G56" s="5">
        <f t="shared" si="6"/>
        <v>22107.86</v>
      </c>
      <c r="H56" s="12">
        <f t="shared" si="6"/>
        <v>215919.11000000004</v>
      </c>
    </row>
    <row r="57" spans="1:8" x14ac:dyDescent="0.25">
      <c r="A57" s="19" t="s">
        <v>97</v>
      </c>
      <c r="B57" s="5">
        <f t="shared" si="4"/>
        <v>12580.15</v>
      </c>
      <c r="C57" s="5">
        <f t="shared" si="6"/>
        <v>11326.23</v>
      </c>
      <c r="D57" s="5">
        <f t="shared" si="6"/>
        <v>7324.94</v>
      </c>
      <c r="E57" s="5">
        <f t="shared" si="6"/>
        <v>3538.28</v>
      </c>
      <c r="F57" s="5">
        <f t="shared" si="6"/>
        <v>37453.620000000003</v>
      </c>
      <c r="G57" s="5">
        <f t="shared" si="6"/>
        <v>7566.58</v>
      </c>
      <c r="H57" s="12">
        <f t="shared" si="6"/>
        <v>79789.8</v>
      </c>
    </row>
    <row r="58" spans="1:8" x14ac:dyDescent="0.25">
      <c r="A58" s="19" t="s">
        <v>98</v>
      </c>
      <c r="B58" s="5">
        <f t="shared" si="4"/>
        <v>96185.56</v>
      </c>
      <c r="C58" s="5">
        <f t="shared" si="6"/>
        <v>36796.910000000003</v>
      </c>
      <c r="D58" s="5">
        <f t="shared" si="6"/>
        <v>14237.23</v>
      </c>
      <c r="E58" s="5">
        <f t="shared" si="6"/>
        <v>34918.21</v>
      </c>
      <c r="F58" s="5">
        <f t="shared" si="6"/>
        <v>37668.239999999998</v>
      </c>
      <c r="G58" s="5">
        <f t="shared" si="6"/>
        <v>20176.439999999999</v>
      </c>
      <c r="H58" s="12">
        <f t="shared" si="6"/>
        <v>239982.59</v>
      </c>
    </row>
    <row r="59" spans="1:8" x14ac:dyDescent="0.25">
      <c r="A59" s="20" t="s">
        <v>85</v>
      </c>
      <c r="B59" s="10">
        <f t="shared" si="4"/>
        <v>12561343.350000003</v>
      </c>
      <c r="C59" s="10">
        <f t="shared" si="6"/>
        <v>2039427.1799999997</v>
      </c>
      <c r="D59" s="10">
        <f t="shared" si="6"/>
        <v>7797779.54</v>
      </c>
      <c r="E59" s="10">
        <f t="shared" si="6"/>
        <v>2166500.7999999998</v>
      </c>
      <c r="F59" s="10">
        <f t="shared" si="6"/>
        <v>1657391.3099999998</v>
      </c>
      <c r="G59" s="10">
        <f t="shared" si="6"/>
        <v>1073489.97</v>
      </c>
      <c r="H59" s="13">
        <f t="shared" si="6"/>
        <v>27295932.149999995</v>
      </c>
    </row>
    <row r="60" spans="1:8" x14ac:dyDescent="0.25">
      <c r="A60" s="48" t="s">
        <v>298</v>
      </c>
    </row>
    <row r="61" spans="1:8" x14ac:dyDescent="0.25">
      <c r="A61" s="48" t="s">
        <v>129</v>
      </c>
    </row>
    <row r="62" spans="1:8" x14ac:dyDescent="0.25">
      <c r="A62" s="39" t="s">
        <v>346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99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>
        <f>Nat3A_H!B4+Nat3A_F!B4</f>
        <v>0</v>
      </c>
      <c r="C4" s="5">
        <f>Nat3A_H!C4+Nat3A_F!C4</f>
        <v>0</v>
      </c>
      <c r="D4" s="5">
        <f>Nat3A_H!D4+Nat3A_F!D4</f>
        <v>0</v>
      </c>
      <c r="E4" s="5">
        <f>Nat3A_H!E4+Nat3A_F!E4</f>
        <v>0</v>
      </c>
      <c r="F4" s="5">
        <f>Nat3A_H!F4+Nat3A_F!F4</f>
        <v>0</v>
      </c>
      <c r="G4" s="5">
        <f>Nat3A_H!G4+Nat3A_F!G4</f>
        <v>0</v>
      </c>
      <c r="H4" s="5">
        <f>Nat3A_H!H4+Nat3A_F!H4</f>
        <v>0</v>
      </c>
      <c r="I4" s="5">
        <f>Nat3A_H!I4+Nat3A_F!I4</f>
        <v>0</v>
      </c>
      <c r="J4" s="11">
        <f>Nat3A_H!J4+Nat3A_F!J4</f>
        <v>0</v>
      </c>
    </row>
    <row r="5" spans="1:10" x14ac:dyDescent="0.25">
      <c r="A5" s="19" t="s">
        <v>87</v>
      </c>
      <c r="B5" s="5">
        <f>Nat3A_H!B5+Nat3A_F!B5</f>
        <v>3664.3100000000004</v>
      </c>
      <c r="C5" s="5">
        <f>Nat3A_H!C5+Nat3A_F!C5</f>
        <v>104214.72</v>
      </c>
      <c r="D5" s="5">
        <f>Nat3A_H!D5+Nat3A_F!D5</f>
        <v>204996.76</v>
      </c>
      <c r="E5" s="5">
        <f>Nat3A_H!E5+Nat3A_F!E5</f>
        <v>263275.69</v>
      </c>
      <c r="F5" s="5">
        <f>Nat3A_H!F5+Nat3A_F!F5</f>
        <v>450941.10000000003</v>
      </c>
      <c r="G5" s="5">
        <f>Nat3A_H!G5+Nat3A_F!G5</f>
        <v>352987.07</v>
      </c>
      <c r="H5" s="5">
        <f>Nat3A_H!H5+Nat3A_F!H5</f>
        <v>530517.67999999993</v>
      </c>
      <c r="I5" s="5">
        <f>Nat3A_H!I5+Nat3A_F!I5</f>
        <v>441618.15</v>
      </c>
      <c r="J5" s="12">
        <f>Nat3A_H!J5+Nat3A_F!J5</f>
        <v>2352215.4800000004</v>
      </c>
    </row>
    <row r="6" spans="1:10" x14ac:dyDescent="0.25">
      <c r="A6" s="19" t="s">
        <v>121</v>
      </c>
      <c r="B6" s="5">
        <f>Nat3A_H!B6+Nat3A_F!B6</f>
        <v>7548.23</v>
      </c>
      <c r="C6" s="5">
        <f>Nat3A_H!C6+Nat3A_F!C6</f>
        <v>139276.26999999999</v>
      </c>
      <c r="D6" s="5">
        <f>Nat3A_H!D6+Nat3A_F!D6</f>
        <v>235302.84999999998</v>
      </c>
      <c r="E6" s="5">
        <f>Nat3A_H!E6+Nat3A_F!E6</f>
        <v>274937.34999999998</v>
      </c>
      <c r="F6" s="5">
        <f>Nat3A_H!F6+Nat3A_F!F6</f>
        <v>523846.76</v>
      </c>
      <c r="G6" s="5">
        <f>Nat3A_H!G6+Nat3A_F!G6</f>
        <v>614671.13</v>
      </c>
      <c r="H6" s="5">
        <f>Nat3A_H!H6+Nat3A_F!H6</f>
        <v>608308.04</v>
      </c>
      <c r="I6" s="5">
        <f>Nat3A_H!I6+Nat3A_F!I6</f>
        <v>1094279.49</v>
      </c>
      <c r="J6" s="12">
        <f>Nat3A_H!J6+Nat3A_F!J6</f>
        <v>3498170.12</v>
      </c>
    </row>
    <row r="7" spans="1:10" x14ac:dyDescent="0.25">
      <c r="A7" s="20" t="s">
        <v>85</v>
      </c>
      <c r="B7" s="10">
        <f>Nat3A_H!B7+Nat3A_F!B7</f>
        <v>11212.54</v>
      </c>
      <c r="C7" s="10">
        <f>Nat3A_H!C7+Nat3A_F!C7</f>
        <v>243490.99</v>
      </c>
      <c r="D7" s="10">
        <f>Nat3A_H!D7+Nat3A_F!D7</f>
        <v>440299.61</v>
      </c>
      <c r="E7" s="10">
        <f>Nat3A_H!E7+Nat3A_F!E7</f>
        <v>538213.04</v>
      </c>
      <c r="F7" s="10">
        <f>Nat3A_H!F7+Nat3A_F!F7</f>
        <v>974787.86</v>
      </c>
      <c r="G7" s="10">
        <f>Nat3A_H!G7+Nat3A_F!G7</f>
        <v>967658.20000000007</v>
      </c>
      <c r="H7" s="10">
        <f>Nat3A_H!H7+Nat3A_F!H7</f>
        <v>1138825.72</v>
      </c>
      <c r="I7" s="10">
        <f>Nat3A_H!I7+Nat3A_F!I7</f>
        <v>1535897.64</v>
      </c>
      <c r="J7" s="13">
        <f>Nat3A_H!J7+Nat3A_F!J7</f>
        <v>5850385.6000000006</v>
      </c>
    </row>
    <row r="8" spans="1:10" x14ac:dyDescent="0.25">
      <c r="A8" s="48" t="s">
        <v>298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immigrés devenus Français par acquisition sont employés. ","")</f>
        <v xml:space="preserve">Lecture : 450941 immigrés devenus Français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347</v>
      </c>
    </row>
    <row r="12" spans="1:10" x14ac:dyDescent="0.25">
      <c r="A12" s="39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f>Nat3A_H!B15+Nat3A_F!B15</f>
        <v>427031.18999999994</v>
      </c>
      <c r="C15" s="5">
        <f>Nat3A_H!C15+Nat3A_F!C15</f>
        <v>1565701.2200000002</v>
      </c>
      <c r="D15" s="5">
        <f>Nat3A_H!D15+Nat3A_F!D15</f>
        <v>4317947.49</v>
      </c>
      <c r="E15" s="5">
        <f>Nat3A_H!E15+Nat3A_F!E15</f>
        <v>6787661.1600000001</v>
      </c>
      <c r="F15" s="5">
        <f>Nat3A_H!F15+Nat3A_F!F15</f>
        <v>7525395.29</v>
      </c>
      <c r="G15" s="5">
        <f>Nat3A_H!G15+Nat3A_F!G15</f>
        <v>5631168.29</v>
      </c>
      <c r="H15" s="5">
        <f>Nat3A_H!H15+Nat3A_F!H15</f>
        <v>12885251.550000001</v>
      </c>
      <c r="I15" s="5">
        <f>Nat3A_H!I15+Nat3A_F!I15</f>
        <v>17929131.280000001</v>
      </c>
      <c r="J15" s="11">
        <f>Nat3A_H!J15+Nat3A_F!J15</f>
        <v>57069287.469999999</v>
      </c>
    </row>
    <row r="16" spans="1:10" x14ac:dyDescent="0.25">
      <c r="A16" s="19" t="s">
        <v>87</v>
      </c>
      <c r="B16" s="5">
        <f>Nat3A_H!B16+Nat3A_F!B16</f>
        <v>1003.28</v>
      </c>
      <c r="C16" s="5">
        <f>Nat3A_H!C16+Nat3A_F!C16</f>
        <v>15000.519999999999</v>
      </c>
      <c r="D16" s="5">
        <f>Nat3A_H!D16+Nat3A_F!D16</f>
        <v>44926.74</v>
      </c>
      <c r="E16" s="5">
        <f>Nat3A_H!E16+Nat3A_F!E16</f>
        <v>74404.63</v>
      </c>
      <c r="F16" s="5">
        <f>Nat3A_H!F16+Nat3A_F!F16</f>
        <v>86647.12999999999</v>
      </c>
      <c r="G16" s="5">
        <f>Nat3A_H!G16+Nat3A_F!G16</f>
        <v>55865.590000000004</v>
      </c>
      <c r="H16" s="5">
        <f>Nat3A_H!H16+Nat3A_F!H16</f>
        <v>94457.709999999992</v>
      </c>
      <c r="I16" s="5">
        <f>Nat3A_H!I16+Nat3A_F!I16</f>
        <v>154688.94</v>
      </c>
      <c r="J16" s="12">
        <f>Nat3A_H!J16+Nat3A_F!J16</f>
        <v>526994.54</v>
      </c>
    </row>
    <row r="17" spans="1:10" x14ac:dyDescent="0.25">
      <c r="A17" s="19" t="s">
        <v>121</v>
      </c>
      <c r="B17" s="5">
        <f>Nat3A_H!B17+Nat3A_F!B17</f>
        <v>224.79</v>
      </c>
      <c r="C17" s="5">
        <f>Nat3A_H!C17+Nat3A_F!C17</f>
        <v>5613.92</v>
      </c>
      <c r="D17" s="5">
        <f>Nat3A_H!D17+Nat3A_F!D17</f>
        <v>8415.39</v>
      </c>
      <c r="E17" s="5">
        <f>Nat3A_H!E17+Nat3A_F!E17</f>
        <v>13765.86</v>
      </c>
      <c r="F17" s="5">
        <f>Nat3A_H!F17+Nat3A_F!F17</f>
        <v>17737.52</v>
      </c>
      <c r="G17" s="5">
        <f>Nat3A_H!G17+Nat3A_F!G17</f>
        <v>23317.360000000001</v>
      </c>
      <c r="H17" s="5">
        <f>Nat3A_H!H17+Nat3A_F!H17</f>
        <v>12717.029999999999</v>
      </c>
      <c r="I17" s="5">
        <f>Nat3A_H!I17+Nat3A_F!I17</f>
        <v>499328.69999999995</v>
      </c>
      <c r="J17" s="12">
        <f>Nat3A_H!J17+Nat3A_F!J17</f>
        <v>581120.57000000007</v>
      </c>
    </row>
    <row r="18" spans="1:10" x14ac:dyDescent="0.25">
      <c r="A18" s="20" t="s">
        <v>85</v>
      </c>
      <c r="B18" s="10">
        <f>Nat3A_H!B18+Nat3A_F!B18</f>
        <v>428259.25999999995</v>
      </c>
      <c r="C18" s="10">
        <f>Nat3A_H!C18+Nat3A_F!C18</f>
        <v>1586315.6600000001</v>
      </c>
      <c r="D18" s="10">
        <f>Nat3A_H!D18+Nat3A_F!D18</f>
        <v>4371289.6199999992</v>
      </c>
      <c r="E18" s="10">
        <f>Nat3A_H!E18+Nat3A_F!E18</f>
        <v>6875831.6500000004</v>
      </c>
      <c r="F18" s="10">
        <f>Nat3A_H!F18+Nat3A_F!F18</f>
        <v>7629779.9399999995</v>
      </c>
      <c r="G18" s="10">
        <f>Nat3A_H!G18+Nat3A_F!G18</f>
        <v>5710351.2400000002</v>
      </c>
      <c r="H18" s="10">
        <f>Nat3A_H!H18+Nat3A_F!H18</f>
        <v>12992426.289999999</v>
      </c>
      <c r="I18" s="10">
        <f>Nat3A_H!I18+Nat3A_F!I18</f>
        <v>18583148.920000002</v>
      </c>
      <c r="J18" s="13">
        <f>Nat3A_H!J18+Nat3A_F!J18</f>
        <v>58177402.579999998</v>
      </c>
    </row>
    <row r="19" spans="1:10" x14ac:dyDescent="0.25">
      <c r="A19" s="48" t="s">
        <v>298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">
        <v>129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48" t="str">
        <f>IF(1&lt;2,"Lecture : "&amp;ROUND(F16,0)&amp;" non immigrés devenus Français par acquisition (individus nés en France de nationalité étrangère) sont employés. ","")</f>
        <v xml:space="preserve">Lecture : 86647 non immigrés devenus Français par acquisition (individus nés en France de nationalité étrangère) sont employés. 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A22" s="39" t="s">
        <v>347</v>
      </c>
      <c r="B22" s="40"/>
      <c r="C22" s="40"/>
      <c r="D22" s="40"/>
      <c r="E22" s="40"/>
      <c r="F22" s="40"/>
      <c r="G22" s="40"/>
      <c r="H22" s="40"/>
      <c r="I22" s="40"/>
      <c r="J22" s="40"/>
    </row>
    <row r="24" spans="1:10" x14ac:dyDescent="0.25">
      <c r="A24" s="3" t="s">
        <v>28</v>
      </c>
    </row>
    <row r="25" spans="1:10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23" t="s">
        <v>113</v>
      </c>
    </row>
    <row r="26" spans="1:10" x14ac:dyDescent="0.25">
      <c r="A26" s="17" t="s">
        <v>86</v>
      </c>
      <c r="B26" s="5">
        <f t="shared" ref="B26:J26" si="0">B15+B4</f>
        <v>427031.18999999994</v>
      </c>
      <c r="C26" s="5">
        <f t="shared" si="0"/>
        <v>1565701.2200000002</v>
      </c>
      <c r="D26" s="5">
        <f t="shared" si="0"/>
        <v>4317947.49</v>
      </c>
      <c r="E26" s="5">
        <f t="shared" si="0"/>
        <v>6787661.1600000001</v>
      </c>
      <c r="F26" s="5">
        <f t="shared" si="0"/>
        <v>7525395.29</v>
      </c>
      <c r="G26" s="5">
        <f t="shared" si="0"/>
        <v>5631168.29</v>
      </c>
      <c r="H26" s="5">
        <f t="shared" si="0"/>
        <v>12885251.550000001</v>
      </c>
      <c r="I26" s="5">
        <f t="shared" si="0"/>
        <v>17929131.280000001</v>
      </c>
      <c r="J26" s="11">
        <f t="shared" si="0"/>
        <v>57069287.469999999</v>
      </c>
    </row>
    <row r="27" spans="1:10" x14ac:dyDescent="0.25">
      <c r="A27" s="19" t="s">
        <v>87</v>
      </c>
      <c r="B27" s="5">
        <f t="shared" ref="B27:J27" si="1">B16+B5</f>
        <v>4667.59</v>
      </c>
      <c r="C27" s="5">
        <f t="shared" si="1"/>
        <v>119215.24</v>
      </c>
      <c r="D27" s="5">
        <f t="shared" si="1"/>
        <v>249923.5</v>
      </c>
      <c r="E27" s="5">
        <f t="shared" si="1"/>
        <v>337680.32</v>
      </c>
      <c r="F27" s="5">
        <f t="shared" si="1"/>
        <v>537588.23</v>
      </c>
      <c r="G27" s="5">
        <f t="shared" si="1"/>
        <v>408852.66000000003</v>
      </c>
      <c r="H27" s="5">
        <f t="shared" si="1"/>
        <v>624975.3899999999</v>
      </c>
      <c r="I27" s="5">
        <f t="shared" si="1"/>
        <v>596307.09000000008</v>
      </c>
      <c r="J27" s="12">
        <f t="shared" si="1"/>
        <v>2879210.0200000005</v>
      </c>
    </row>
    <row r="28" spans="1:10" x14ac:dyDescent="0.25">
      <c r="A28" s="19" t="s">
        <v>121</v>
      </c>
      <c r="B28" s="5">
        <f t="shared" ref="B28:J28" si="2">B17+B6</f>
        <v>7773.0199999999995</v>
      </c>
      <c r="C28" s="5">
        <f t="shared" si="2"/>
        <v>144890.19</v>
      </c>
      <c r="D28" s="5">
        <f t="shared" si="2"/>
        <v>243718.24</v>
      </c>
      <c r="E28" s="5">
        <f t="shared" si="2"/>
        <v>288703.20999999996</v>
      </c>
      <c r="F28" s="5">
        <f t="shared" si="2"/>
        <v>541584.28</v>
      </c>
      <c r="G28" s="5">
        <f t="shared" si="2"/>
        <v>637988.49</v>
      </c>
      <c r="H28" s="5">
        <f t="shared" si="2"/>
        <v>621025.07000000007</v>
      </c>
      <c r="I28" s="5">
        <f t="shared" si="2"/>
        <v>1593608.19</v>
      </c>
      <c r="J28" s="12">
        <f t="shared" si="2"/>
        <v>4079290.6900000004</v>
      </c>
    </row>
    <row r="29" spans="1:10" x14ac:dyDescent="0.25">
      <c r="A29" s="20" t="s">
        <v>85</v>
      </c>
      <c r="B29" s="10">
        <f t="shared" ref="B29:J29" si="3">B18+B7</f>
        <v>439471.79999999993</v>
      </c>
      <c r="C29" s="10">
        <f t="shared" si="3"/>
        <v>1829806.6500000001</v>
      </c>
      <c r="D29" s="10">
        <f t="shared" si="3"/>
        <v>4811589.2299999995</v>
      </c>
      <c r="E29" s="10">
        <f t="shared" si="3"/>
        <v>7414044.6900000004</v>
      </c>
      <c r="F29" s="10">
        <f t="shared" si="3"/>
        <v>8604567.7999999989</v>
      </c>
      <c r="G29" s="10">
        <f t="shared" si="3"/>
        <v>6678009.4400000004</v>
      </c>
      <c r="H29" s="10">
        <f t="shared" si="3"/>
        <v>14131252.01</v>
      </c>
      <c r="I29" s="10">
        <f t="shared" si="3"/>
        <v>20119046.560000002</v>
      </c>
      <c r="J29" s="13">
        <f t="shared" si="3"/>
        <v>64027788.18</v>
      </c>
    </row>
    <row r="30" spans="1:10" x14ac:dyDescent="0.25">
      <c r="A30" s="48" t="s">
        <v>298</v>
      </c>
    </row>
    <row r="31" spans="1:10" x14ac:dyDescent="0.25">
      <c r="A31" s="48" t="s">
        <v>129</v>
      </c>
    </row>
    <row r="32" spans="1:10" x14ac:dyDescent="0.25">
      <c r="A32" s="39" t="s">
        <v>347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119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/>
      <c r="C4" s="5"/>
      <c r="D4" s="5"/>
      <c r="E4" s="5"/>
      <c r="F4" s="5"/>
      <c r="G4" s="5"/>
      <c r="H4" s="5"/>
      <c r="I4" s="5"/>
      <c r="J4" s="11">
        <f>SUM(B4:I4)</f>
        <v>0</v>
      </c>
    </row>
    <row r="5" spans="1:10" x14ac:dyDescent="0.25">
      <c r="A5" s="19" t="s">
        <v>87</v>
      </c>
      <c r="B5" s="5">
        <v>2211.15</v>
      </c>
      <c r="C5" s="5">
        <v>78481.17</v>
      </c>
      <c r="D5" s="5">
        <v>123093.44</v>
      </c>
      <c r="E5" s="5">
        <v>128226.75</v>
      </c>
      <c r="F5" s="5">
        <v>103123.76</v>
      </c>
      <c r="G5" s="5">
        <v>270116.13</v>
      </c>
      <c r="H5" s="5">
        <v>257734.13</v>
      </c>
      <c r="I5" s="5">
        <v>135994.6</v>
      </c>
      <c r="J5" s="12">
        <f t="shared" ref="J5:J6" si="0">SUM(B5:I5)</f>
        <v>1098981.1300000001</v>
      </c>
    </row>
    <row r="6" spans="1:10" x14ac:dyDescent="0.25">
      <c r="A6" s="19" t="s">
        <v>121</v>
      </c>
      <c r="B6" s="5">
        <v>4910.87</v>
      </c>
      <c r="C6" s="5">
        <v>107056.37</v>
      </c>
      <c r="D6" s="5">
        <v>137269.49</v>
      </c>
      <c r="E6" s="5">
        <v>138846.47</v>
      </c>
      <c r="F6" s="5">
        <v>136664.14000000001</v>
      </c>
      <c r="G6" s="5">
        <v>491958.92</v>
      </c>
      <c r="H6" s="5">
        <v>351605.37</v>
      </c>
      <c r="I6" s="5">
        <v>386707.35</v>
      </c>
      <c r="J6" s="12">
        <f t="shared" si="0"/>
        <v>1755018.98</v>
      </c>
    </row>
    <row r="7" spans="1:10" x14ac:dyDescent="0.25">
      <c r="A7" s="20" t="s">
        <v>85</v>
      </c>
      <c r="B7" s="10">
        <f>SUM(B4:B6)</f>
        <v>7122.02</v>
      </c>
      <c r="C7" s="10">
        <f t="shared" ref="C7:J7" si="1">SUM(C4:C6)</f>
        <v>185537.53999999998</v>
      </c>
      <c r="D7" s="10">
        <f t="shared" si="1"/>
        <v>260362.93</v>
      </c>
      <c r="E7" s="10">
        <f t="shared" si="1"/>
        <v>267073.21999999997</v>
      </c>
      <c r="F7" s="10">
        <f t="shared" si="1"/>
        <v>239787.90000000002</v>
      </c>
      <c r="G7" s="10">
        <f t="shared" si="1"/>
        <v>762075.05</v>
      </c>
      <c r="H7" s="10">
        <f t="shared" si="1"/>
        <v>609339.5</v>
      </c>
      <c r="I7" s="10">
        <f t="shared" si="1"/>
        <v>522701.94999999995</v>
      </c>
      <c r="J7" s="13">
        <f t="shared" si="1"/>
        <v>2854000.1100000003</v>
      </c>
    </row>
    <row r="8" spans="1:10" x14ac:dyDescent="0.25">
      <c r="A8" s="48" t="s">
        <v>298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hommes immigrés devenus Français par acquisition sont employés. ","")</f>
        <v xml:space="preserve">Lecture : 103124 hommes immigrés devenus Français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347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v>315673.78999999998</v>
      </c>
      <c r="C15" s="5">
        <v>1101835.57</v>
      </c>
      <c r="D15" s="5">
        <v>2559264.7799999998</v>
      </c>
      <c r="E15" s="5">
        <v>3145307.51</v>
      </c>
      <c r="F15" s="5">
        <v>1808269.63</v>
      </c>
      <c r="G15" s="5">
        <v>4568622.09</v>
      </c>
      <c r="H15" s="5">
        <v>5665971.2699999996</v>
      </c>
      <c r="I15" s="5">
        <v>8431441.4700000007</v>
      </c>
      <c r="J15" s="11">
        <f>SUM(B15:I15)</f>
        <v>27596386.109999999</v>
      </c>
    </row>
    <row r="16" spans="1:10" x14ac:dyDescent="0.25">
      <c r="A16" s="19" t="s">
        <v>87</v>
      </c>
      <c r="B16" s="5">
        <v>630.24</v>
      </c>
      <c r="C16" s="5">
        <v>11045.05</v>
      </c>
      <c r="D16" s="5">
        <v>24651.94</v>
      </c>
      <c r="E16" s="5">
        <v>32377.39</v>
      </c>
      <c r="F16" s="5">
        <v>18674.09</v>
      </c>
      <c r="G16" s="5">
        <v>45522.94</v>
      </c>
      <c r="H16" s="5">
        <v>45086.67</v>
      </c>
      <c r="I16" s="5">
        <v>67979.240000000005</v>
      </c>
      <c r="J16" s="12">
        <f t="shared" ref="J16:J17" si="2">SUM(B16:I16)</f>
        <v>245967.56</v>
      </c>
    </row>
    <row r="17" spans="1:10" x14ac:dyDescent="0.25">
      <c r="A17" s="19" t="s">
        <v>121</v>
      </c>
      <c r="B17" s="5">
        <v>180.29</v>
      </c>
      <c r="C17" s="5">
        <v>4796.62</v>
      </c>
      <c r="D17" s="5">
        <v>5641.76</v>
      </c>
      <c r="E17" s="5">
        <v>8777.24</v>
      </c>
      <c r="F17" s="5">
        <v>5424.71</v>
      </c>
      <c r="G17" s="5">
        <v>20427.88</v>
      </c>
      <c r="H17" s="5">
        <v>7352.63</v>
      </c>
      <c r="I17" s="5">
        <v>254420.68</v>
      </c>
      <c r="J17" s="12">
        <f t="shared" si="2"/>
        <v>307021.81</v>
      </c>
    </row>
    <row r="18" spans="1:10" x14ac:dyDescent="0.25">
      <c r="A18" s="20" t="s">
        <v>85</v>
      </c>
      <c r="B18" s="10">
        <f>SUM(B15:B17)</f>
        <v>316484.31999999995</v>
      </c>
      <c r="C18" s="10">
        <f t="shared" ref="C18" si="3">SUM(C15:C17)</f>
        <v>1117677.2400000002</v>
      </c>
      <c r="D18" s="10">
        <f t="shared" ref="D18" si="4">SUM(D15:D17)</f>
        <v>2589558.4799999995</v>
      </c>
      <c r="E18" s="10">
        <f t="shared" ref="E18" si="5">SUM(E15:E17)</f>
        <v>3186462.14</v>
      </c>
      <c r="F18" s="10">
        <f t="shared" ref="F18" si="6">SUM(F15:F17)</f>
        <v>1832368.43</v>
      </c>
      <c r="G18" s="10">
        <f t="shared" ref="G18" si="7">SUM(G15:G17)</f>
        <v>4634572.91</v>
      </c>
      <c r="H18" s="10">
        <f t="shared" ref="H18" si="8">SUM(H15:H17)</f>
        <v>5718410.5699999994</v>
      </c>
      <c r="I18" s="10">
        <f t="shared" ref="I18:J18" si="9">SUM(I15:I17)</f>
        <v>8753841.3900000006</v>
      </c>
      <c r="J18" s="13">
        <f t="shared" si="9"/>
        <v>28149375.479999997</v>
      </c>
    </row>
    <row r="19" spans="1:10" x14ac:dyDescent="0.25">
      <c r="A19" s="48" t="s">
        <v>298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">
        <v>129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48" t="str">
        <f>IF(1&lt;2,"Lecture : "&amp;ROUND(F16,0)&amp;" hommes non immigrés devenus Français par acquisition (individus nés en France de nationalité étrangère) sont employés. ","")</f>
        <v xml:space="preserve">Lecture : 18674 hommes non immigrés devenus Français par acquisition (individus nés en France de nationalité étrangère) sont employés. 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A22" s="39" t="s">
        <v>347</v>
      </c>
      <c r="B22" s="40"/>
      <c r="C22" s="40"/>
      <c r="D22" s="40"/>
      <c r="E22" s="40"/>
      <c r="F22" s="40"/>
      <c r="G22" s="40"/>
      <c r="H22" s="40"/>
      <c r="I22" s="40"/>
      <c r="J22" s="40"/>
    </row>
    <row r="24" spans="1:10" x14ac:dyDescent="0.25">
      <c r="A24" s="3" t="s">
        <v>28</v>
      </c>
    </row>
    <row r="25" spans="1:10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23" t="s">
        <v>113</v>
      </c>
    </row>
    <row r="26" spans="1:10" x14ac:dyDescent="0.25">
      <c r="A26" s="17" t="s">
        <v>86</v>
      </c>
      <c r="B26" s="5">
        <f t="shared" ref="B26:J26" si="10">B15+B4</f>
        <v>315673.78999999998</v>
      </c>
      <c r="C26" s="5">
        <f t="shared" si="10"/>
        <v>1101835.57</v>
      </c>
      <c r="D26" s="5">
        <f t="shared" si="10"/>
        <v>2559264.7799999998</v>
      </c>
      <c r="E26" s="5">
        <f t="shared" si="10"/>
        <v>3145307.51</v>
      </c>
      <c r="F26" s="5">
        <f t="shared" si="10"/>
        <v>1808269.63</v>
      </c>
      <c r="G26" s="5">
        <f t="shared" si="10"/>
        <v>4568622.09</v>
      </c>
      <c r="H26" s="5">
        <f t="shared" si="10"/>
        <v>5665971.2699999996</v>
      </c>
      <c r="I26" s="5">
        <f t="shared" si="10"/>
        <v>8431441.4700000007</v>
      </c>
      <c r="J26" s="11">
        <f t="shared" si="10"/>
        <v>27596386.109999999</v>
      </c>
    </row>
    <row r="27" spans="1:10" x14ac:dyDescent="0.25">
      <c r="A27" s="19" t="s">
        <v>87</v>
      </c>
      <c r="B27" s="5">
        <f t="shared" ref="B27:J27" si="11">B16+B5</f>
        <v>2841.3900000000003</v>
      </c>
      <c r="C27" s="5">
        <f t="shared" si="11"/>
        <v>89526.22</v>
      </c>
      <c r="D27" s="5">
        <f t="shared" si="11"/>
        <v>147745.38</v>
      </c>
      <c r="E27" s="5">
        <f t="shared" si="11"/>
        <v>160604.14000000001</v>
      </c>
      <c r="F27" s="5">
        <f t="shared" si="11"/>
        <v>121797.84999999999</v>
      </c>
      <c r="G27" s="5">
        <f t="shared" si="11"/>
        <v>315639.07</v>
      </c>
      <c r="H27" s="5">
        <f t="shared" si="11"/>
        <v>302820.8</v>
      </c>
      <c r="I27" s="5">
        <f t="shared" si="11"/>
        <v>203973.84000000003</v>
      </c>
      <c r="J27" s="12">
        <f t="shared" si="11"/>
        <v>1344948.6900000002</v>
      </c>
    </row>
    <row r="28" spans="1:10" x14ac:dyDescent="0.25">
      <c r="A28" s="19" t="s">
        <v>121</v>
      </c>
      <c r="B28" s="5">
        <f t="shared" ref="B28:J28" si="12">B17+B6</f>
        <v>5091.16</v>
      </c>
      <c r="C28" s="5">
        <f t="shared" si="12"/>
        <v>111852.98999999999</v>
      </c>
      <c r="D28" s="5">
        <f t="shared" si="12"/>
        <v>142911.25</v>
      </c>
      <c r="E28" s="5">
        <f t="shared" si="12"/>
        <v>147623.71</v>
      </c>
      <c r="F28" s="5">
        <f t="shared" si="12"/>
        <v>142088.85</v>
      </c>
      <c r="G28" s="5">
        <f t="shared" si="12"/>
        <v>512386.8</v>
      </c>
      <c r="H28" s="5">
        <f t="shared" si="12"/>
        <v>358958</v>
      </c>
      <c r="I28" s="5">
        <f t="shared" si="12"/>
        <v>641128.03</v>
      </c>
      <c r="J28" s="12">
        <f t="shared" si="12"/>
        <v>2062040.79</v>
      </c>
    </row>
    <row r="29" spans="1:10" x14ac:dyDescent="0.25">
      <c r="A29" s="20" t="s">
        <v>85</v>
      </c>
      <c r="B29" s="10">
        <f t="shared" ref="B29:J29" si="13">B18+B7</f>
        <v>323606.33999999997</v>
      </c>
      <c r="C29" s="10">
        <f t="shared" si="13"/>
        <v>1303214.7800000003</v>
      </c>
      <c r="D29" s="10">
        <f t="shared" si="13"/>
        <v>2849921.4099999997</v>
      </c>
      <c r="E29" s="10">
        <f t="shared" si="13"/>
        <v>3453535.3600000003</v>
      </c>
      <c r="F29" s="10">
        <f t="shared" si="13"/>
        <v>2072156.33</v>
      </c>
      <c r="G29" s="10">
        <f t="shared" si="13"/>
        <v>5396647.96</v>
      </c>
      <c r="H29" s="10">
        <f t="shared" si="13"/>
        <v>6327750.0699999994</v>
      </c>
      <c r="I29" s="10">
        <f t="shared" si="13"/>
        <v>9276543.3399999999</v>
      </c>
      <c r="J29" s="13">
        <f t="shared" si="13"/>
        <v>31003375.589999996</v>
      </c>
    </row>
    <row r="30" spans="1:10" x14ac:dyDescent="0.25">
      <c r="A30" s="48" t="s">
        <v>298</v>
      </c>
    </row>
    <row r="31" spans="1:10" x14ac:dyDescent="0.25">
      <c r="A31" s="48" t="s">
        <v>129</v>
      </c>
    </row>
    <row r="32" spans="1:10" x14ac:dyDescent="0.25">
      <c r="A32" s="39" t="s">
        <v>347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120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/>
      <c r="C4" s="5"/>
      <c r="D4" s="5"/>
      <c r="E4" s="5"/>
      <c r="F4" s="5"/>
      <c r="G4" s="5"/>
      <c r="H4" s="5"/>
      <c r="I4" s="5"/>
      <c r="J4" s="11">
        <f>SUM(B4:I4)</f>
        <v>0</v>
      </c>
    </row>
    <row r="5" spans="1:10" x14ac:dyDescent="0.25">
      <c r="A5" s="19" t="s">
        <v>87</v>
      </c>
      <c r="B5" s="5">
        <v>1453.16</v>
      </c>
      <c r="C5" s="5">
        <v>25733.55</v>
      </c>
      <c r="D5" s="5">
        <v>81903.320000000007</v>
      </c>
      <c r="E5" s="5">
        <v>135048.94</v>
      </c>
      <c r="F5" s="5">
        <v>347817.34</v>
      </c>
      <c r="G5" s="5">
        <v>82870.94</v>
      </c>
      <c r="H5" s="5">
        <v>272783.55</v>
      </c>
      <c r="I5" s="5">
        <v>305623.55</v>
      </c>
      <c r="J5" s="12">
        <f t="shared" ref="J5:J6" si="0">SUM(B5:I5)</f>
        <v>1253234.3500000001</v>
      </c>
    </row>
    <row r="6" spans="1:10" x14ac:dyDescent="0.25">
      <c r="A6" s="19" t="s">
        <v>121</v>
      </c>
      <c r="B6" s="5">
        <v>2637.36</v>
      </c>
      <c r="C6" s="5">
        <v>32219.9</v>
      </c>
      <c r="D6" s="5">
        <v>98033.36</v>
      </c>
      <c r="E6" s="5">
        <v>136090.88</v>
      </c>
      <c r="F6" s="5">
        <v>387182.62</v>
      </c>
      <c r="G6" s="5">
        <v>122712.21</v>
      </c>
      <c r="H6" s="5">
        <v>256702.67</v>
      </c>
      <c r="I6" s="5">
        <v>707572.14</v>
      </c>
      <c r="J6" s="12">
        <f t="shared" si="0"/>
        <v>1743151.1400000001</v>
      </c>
    </row>
    <row r="7" spans="1:10" x14ac:dyDescent="0.25">
      <c r="A7" s="20" t="s">
        <v>85</v>
      </c>
      <c r="B7" s="10">
        <f>SUM(B4:B6)</f>
        <v>4090.5200000000004</v>
      </c>
      <c r="C7" s="10">
        <f t="shared" ref="C7:J7" si="1">SUM(C4:C6)</f>
        <v>57953.45</v>
      </c>
      <c r="D7" s="10">
        <f t="shared" si="1"/>
        <v>179936.68</v>
      </c>
      <c r="E7" s="10">
        <f t="shared" si="1"/>
        <v>271139.82</v>
      </c>
      <c r="F7" s="10">
        <f t="shared" si="1"/>
        <v>734999.96</v>
      </c>
      <c r="G7" s="10">
        <f t="shared" si="1"/>
        <v>205583.15000000002</v>
      </c>
      <c r="H7" s="10">
        <f t="shared" si="1"/>
        <v>529486.22</v>
      </c>
      <c r="I7" s="10">
        <f t="shared" si="1"/>
        <v>1013195.69</v>
      </c>
      <c r="J7" s="13">
        <f t="shared" si="1"/>
        <v>2996385.49</v>
      </c>
    </row>
    <row r="8" spans="1:10" x14ac:dyDescent="0.25">
      <c r="A8" s="48" t="s">
        <v>298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femmes immigrées devenues Française par acquisition sont employés. ","")</f>
        <v xml:space="preserve">Lecture : 347817 femmes immigrées devenues Française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347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v>111357.4</v>
      </c>
      <c r="C15" s="5">
        <v>463865.65</v>
      </c>
      <c r="D15" s="5">
        <v>1758682.71</v>
      </c>
      <c r="E15" s="5">
        <v>3642353.65</v>
      </c>
      <c r="F15" s="5">
        <v>5717125.6600000001</v>
      </c>
      <c r="G15" s="5">
        <v>1062546.2</v>
      </c>
      <c r="H15" s="5">
        <v>7219280.2800000003</v>
      </c>
      <c r="I15" s="5">
        <v>9497689.8100000005</v>
      </c>
      <c r="J15" s="11">
        <f>SUM(B15:I15)</f>
        <v>29472901.359999999</v>
      </c>
    </row>
    <row r="16" spans="1:10" x14ac:dyDescent="0.25">
      <c r="A16" s="19" t="s">
        <v>87</v>
      </c>
      <c r="B16" s="5">
        <v>373.04</v>
      </c>
      <c r="C16" s="5">
        <v>3955.47</v>
      </c>
      <c r="D16" s="5">
        <v>20274.8</v>
      </c>
      <c r="E16" s="5">
        <v>42027.24</v>
      </c>
      <c r="F16" s="5">
        <v>67973.039999999994</v>
      </c>
      <c r="G16" s="5">
        <v>10342.65</v>
      </c>
      <c r="H16" s="5">
        <v>49371.040000000001</v>
      </c>
      <c r="I16" s="5">
        <v>86709.7</v>
      </c>
      <c r="J16" s="12">
        <f t="shared" ref="J16:J17" si="2">SUM(B16:I16)</f>
        <v>281026.98</v>
      </c>
    </row>
    <row r="17" spans="1:10" x14ac:dyDescent="0.25">
      <c r="A17" s="19" t="s">
        <v>121</v>
      </c>
      <c r="B17" s="5">
        <v>44.5</v>
      </c>
      <c r="C17" s="5">
        <v>817.3</v>
      </c>
      <c r="D17" s="5">
        <v>2773.63</v>
      </c>
      <c r="E17" s="5">
        <v>4988.62</v>
      </c>
      <c r="F17" s="5">
        <v>12312.81</v>
      </c>
      <c r="G17" s="5">
        <v>2889.48</v>
      </c>
      <c r="H17" s="5">
        <v>5364.4</v>
      </c>
      <c r="I17" s="5">
        <v>244908.02</v>
      </c>
      <c r="J17" s="12">
        <f t="shared" si="2"/>
        <v>274098.76</v>
      </c>
    </row>
    <row r="18" spans="1:10" x14ac:dyDescent="0.25">
      <c r="A18" s="20" t="s">
        <v>85</v>
      </c>
      <c r="B18" s="10">
        <f>SUM(B15:B17)</f>
        <v>111774.93999999999</v>
      </c>
      <c r="C18" s="10">
        <f t="shared" ref="C18:J18" si="3">SUM(C15:C17)</f>
        <v>468638.42</v>
      </c>
      <c r="D18" s="10">
        <f t="shared" si="3"/>
        <v>1781731.14</v>
      </c>
      <c r="E18" s="10">
        <f t="shared" si="3"/>
        <v>3689369.5100000002</v>
      </c>
      <c r="F18" s="10">
        <f t="shared" si="3"/>
        <v>5797411.5099999998</v>
      </c>
      <c r="G18" s="10">
        <f t="shared" si="3"/>
        <v>1075778.3299999998</v>
      </c>
      <c r="H18" s="10">
        <f t="shared" si="3"/>
        <v>7274015.7200000007</v>
      </c>
      <c r="I18" s="10">
        <f t="shared" si="3"/>
        <v>9829307.5299999993</v>
      </c>
      <c r="J18" s="13">
        <f t="shared" si="3"/>
        <v>30028027.100000001</v>
      </c>
    </row>
    <row r="19" spans="1:10" x14ac:dyDescent="0.25">
      <c r="A19" s="48" t="s">
        <v>298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">
        <v>129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48" t="str">
        <f>IF(1&lt;2,"Lecture : "&amp;ROUND(F16,0)&amp;" femmes non immigrées devenues Française par acquisition (individus nés en France de nationalité étrangère) sont employés. ","")</f>
        <v xml:space="preserve">Lecture : 67973 femmes non immigrées devenues Française par acquisition (individus nés en France de nationalité étrangère) sont employés. 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A22" s="39" t="s">
        <v>347</v>
      </c>
      <c r="B22" s="40"/>
      <c r="C22" s="40"/>
      <c r="D22" s="40"/>
      <c r="E22" s="40"/>
      <c r="F22" s="40"/>
      <c r="G22" s="40"/>
      <c r="H22" s="40"/>
      <c r="I22" s="40"/>
      <c r="J22" s="40"/>
    </row>
    <row r="24" spans="1:10" x14ac:dyDescent="0.25">
      <c r="A24" s="3" t="s">
        <v>28</v>
      </c>
    </row>
    <row r="25" spans="1:10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23" t="s">
        <v>113</v>
      </c>
    </row>
    <row r="26" spans="1:10" x14ac:dyDescent="0.25">
      <c r="A26" s="17" t="s">
        <v>86</v>
      </c>
      <c r="B26" s="5">
        <f t="shared" ref="B26:J26" si="4">B15+B4</f>
        <v>111357.4</v>
      </c>
      <c r="C26" s="5">
        <f t="shared" si="4"/>
        <v>463865.65</v>
      </c>
      <c r="D26" s="5">
        <f t="shared" si="4"/>
        <v>1758682.71</v>
      </c>
      <c r="E26" s="5">
        <f t="shared" si="4"/>
        <v>3642353.65</v>
      </c>
      <c r="F26" s="5">
        <f t="shared" si="4"/>
        <v>5717125.6600000001</v>
      </c>
      <c r="G26" s="5">
        <f t="shared" si="4"/>
        <v>1062546.2</v>
      </c>
      <c r="H26" s="5">
        <f t="shared" si="4"/>
        <v>7219280.2800000003</v>
      </c>
      <c r="I26" s="5">
        <f t="shared" si="4"/>
        <v>9497689.8100000005</v>
      </c>
      <c r="J26" s="11">
        <f t="shared" si="4"/>
        <v>29472901.359999999</v>
      </c>
    </row>
    <row r="27" spans="1:10" x14ac:dyDescent="0.25">
      <c r="A27" s="19" t="s">
        <v>87</v>
      </c>
      <c r="B27" s="5">
        <f t="shared" ref="B27:J27" si="5">B16+B5</f>
        <v>1826.2</v>
      </c>
      <c r="C27" s="5">
        <f t="shared" si="5"/>
        <v>29689.02</v>
      </c>
      <c r="D27" s="5">
        <f t="shared" si="5"/>
        <v>102178.12000000001</v>
      </c>
      <c r="E27" s="5">
        <f t="shared" si="5"/>
        <v>177076.18</v>
      </c>
      <c r="F27" s="5">
        <f t="shared" si="5"/>
        <v>415790.38</v>
      </c>
      <c r="G27" s="5">
        <f t="shared" si="5"/>
        <v>93213.59</v>
      </c>
      <c r="H27" s="5">
        <f t="shared" si="5"/>
        <v>322154.58999999997</v>
      </c>
      <c r="I27" s="5">
        <f t="shared" si="5"/>
        <v>392333.25</v>
      </c>
      <c r="J27" s="12">
        <f t="shared" si="5"/>
        <v>1534261.33</v>
      </c>
    </row>
    <row r="28" spans="1:10" x14ac:dyDescent="0.25">
      <c r="A28" s="19" t="s">
        <v>121</v>
      </c>
      <c r="B28" s="5">
        <f t="shared" ref="B28:J28" si="6">B17+B6</f>
        <v>2681.86</v>
      </c>
      <c r="C28" s="5">
        <f t="shared" si="6"/>
        <v>33037.200000000004</v>
      </c>
      <c r="D28" s="5">
        <f t="shared" si="6"/>
        <v>100806.99</v>
      </c>
      <c r="E28" s="5">
        <f t="shared" si="6"/>
        <v>141079.5</v>
      </c>
      <c r="F28" s="5">
        <f t="shared" si="6"/>
        <v>399495.43</v>
      </c>
      <c r="G28" s="5">
        <f t="shared" si="6"/>
        <v>125601.69</v>
      </c>
      <c r="H28" s="5">
        <f t="shared" si="6"/>
        <v>262067.07</v>
      </c>
      <c r="I28" s="5">
        <f t="shared" si="6"/>
        <v>952480.16</v>
      </c>
      <c r="J28" s="12">
        <f t="shared" si="6"/>
        <v>2017249.9000000001</v>
      </c>
    </row>
    <row r="29" spans="1:10" x14ac:dyDescent="0.25">
      <c r="A29" s="20" t="s">
        <v>85</v>
      </c>
      <c r="B29" s="10">
        <f t="shared" ref="B29:J29" si="7">B18+B7</f>
        <v>115865.45999999999</v>
      </c>
      <c r="C29" s="10">
        <f t="shared" si="7"/>
        <v>526591.87</v>
      </c>
      <c r="D29" s="10">
        <f t="shared" si="7"/>
        <v>1961667.8199999998</v>
      </c>
      <c r="E29" s="10">
        <f t="shared" si="7"/>
        <v>3960509.33</v>
      </c>
      <c r="F29" s="10">
        <f t="shared" si="7"/>
        <v>6532411.4699999997</v>
      </c>
      <c r="G29" s="10">
        <f t="shared" si="7"/>
        <v>1281361.48</v>
      </c>
      <c r="H29" s="10">
        <f t="shared" si="7"/>
        <v>7803501.9400000004</v>
      </c>
      <c r="I29" s="10">
        <f t="shared" si="7"/>
        <v>10842503.219999999</v>
      </c>
      <c r="J29" s="13">
        <f t="shared" si="7"/>
        <v>33024412.590000004</v>
      </c>
    </row>
    <row r="30" spans="1:10" x14ac:dyDescent="0.25">
      <c r="A30" s="48" t="s">
        <v>298</v>
      </c>
    </row>
    <row r="31" spans="1:10" x14ac:dyDescent="0.25">
      <c r="A31" s="48" t="s">
        <v>129</v>
      </c>
    </row>
    <row r="32" spans="1:10" x14ac:dyDescent="0.25">
      <c r="A32" s="39" t="s">
        <v>347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99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16" t="s">
        <v>85</v>
      </c>
    </row>
    <row r="4" spans="1:10" x14ac:dyDescent="0.25">
      <c r="A4" s="17" t="s">
        <v>86</v>
      </c>
      <c r="B4" s="33"/>
      <c r="C4" s="34"/>
      <c r="D4" s="34"/>
      <c r="E4" s="34"/>
      <c r="F4" s="34"/>
      <c r="G4" s="34"/>
      <c r="H4" s="34"/>
      <c r="I4" s="34"/>
      <c r="J4" s="11">
        <f>SUM(B4:I4)</f>
        <v>0</v>
      </c>
    </row>
    <row r="5" spans="1:10" x14ac:dyDescent="0.25">
      <c r="A5" s="19" t="s">
        <v>87</v>
      </c>
      <c r="B5" s="35">
        <v>3664.3</v>
      </c>
      <c r="C5" s="5">
        <v>104214.72</v>
      </c>
      <c r="D5" s="5">
        <v>204996.76</v>
      </c>
      <c r="E5" s="5">
        <v>263275.69</v>
      </c>
      <c r="F5" s="5">
        <v>450941.09</v>
      </c>
      <c r="G5" s="5">
        <v>352987.07</v>
      </c>
      <c r="H5" s="5">
        <v>530517.68000000005</v>
      </c>
      <c r="I5" s="5">
        <v>441618.15</v>
      </c>
      <c r="J5" s="12">
        <f t="shared" ref="J5:J16" si="0">SUM(B5:I5)</f>
        <v>2352215.46</v>
      </c>
    </row>
    <row r="6" spans="1:10" x14ac:dyDescent="0.25">
      <c r="A6" s="19" t="s">
        <v>88</v>
      </c>
      <c r="B6" s="35">
        <v>881.01</v>
      </c>
      <c r="C6" s="5">
        <v>22551.97</v>
      </c>
      <c r="D6" s="5">
        <v>12711.4</v>
      </c>
      <c r="E6" s="5">
        <v>30458.14</v>
      </c>
      <c r="F6" s="5">
        <v>81898.67</v>
      </c>
      <c r="G6" s="5">
        <v>128329.7</v>
      </c>
      <c r="H6" s="5">
        <v>114453.23</v>
      </c>
      <c r="I6" s="5">
        <v>70781.69</v>
      </c>
      <c r="J6" s="12">
        <f t="shared" si="0"/>
        <v>462065.81</v>
      </c>
    </row>
    <row r="7" spans="1:10" x14ac:dyDescent="0.25">
      <c r="A7" s="19" t="s">
        <v>89</v>
      </c>
      <c r="B7" s="35">
        <v>215.05</v>
      </c>
      <c r="C7" s="5">
        <v>5907.79</v>
      </c>
      <c r="D7" s="5">
        <v>17825.72</v>
      </c>
      <c r="E7" s="5">
        <v>13099.87</v>
      </c>
      <c r="F7" s="5">
        <v>14154.5</v>
      </c>
      <c r="G7" s="5">
        <v>14694.21</v>
      </c>
      <c r="H7" s="5">
        <v>63889.63</v>
      </c>
      <c r="I7" s="5">
        <v>32654.09</v>
      </c>
      <c r="J7" s="12">
        <f t="shared" si="0"/>
        <v>162440.85999999999</v>
      </c>
    </row>
    <row r="8" spans="1:10" x14ac:dyDescent="0.25">
      <c r="A8" s="19" t="s">
        <v>90</v>
      </c>
      <c r="B8" s="35">
        <v>324.7</v>
      </c>
      <c r="C8" s="5">
        <v>3837.81</v>
      </c>
      <c r="D8" s="5">
        <v>12953.14</v>
      </c>
      <c r="E8" s="5">
        <v>12766.32</v>
      </c>
      <c r="F8" s="5">
        <v>12934.08</v>
      </c>
      <c r="G8" s="5">
        <v>14923.74</v>
      </c>
      <c r="H8" s="5">
        <v>45000.33</v>
      </c>
      <c r="I8" s="5">
        <v>29382.59</v>
      </c>
      <c r="J8" s="12">
        <f t="shared" si="0"/>
        <v>132122.71</v>
      </c>
    </row>
    <row r="9" spans="1:10" x14ac:dyDescent="0.25">
      <c r="A9" s="19" t="s">
        <v>91</v>
      </c>
      <c r="B9" s="35">
        <v>3783.92</v>
      </c>
      <c r="C9" s="5">
        <v>32111.07</v>
      </c>
      <c r="D9" s="5">
        <v>73579.570000000007</v>
      </c>
      <c r="E9" s="5">
        <v>65744.399999999994</v>
      </c>
      <c r="F9" s="5">
        <v>61964.160000000003</v>
      </c>
      <c r="G9" s="5">
        <v>54787.6</v>
      </c>
      <c r="H9" s="5">
        <v>110545.9</v>
      </c>
      <c r="I9" s="5">
        <v>140223.48000000001</v>
      </c>
      <c r="J9" s="12">
        <f t="shared" si="0"/>
        <v>542740.1</v>
      </c>
    </row>
    <row r="10" spans="1:10" x14ac:dyDescent="0.25">
      <c r="A10" s="19" t="s">
        <v>92</v>
      </c>
      <c r="B10" s="35">
        <v>644.29999999999995</v>
      </c>
      <c r="C10" s="5">
        <v>5448.55</v>
      </c>
      <c r="D10" s="5">
        <v>11954.34</v>
      </c>
      <c r="E10" s="5">
        <v>14912.5</v>
      </c>
      <c r="F10" s="5">
        <v>22490.34</v>
      </c>
      <c r="G10" s="5">
        <v>21933.72</v>
      </c>
      <c r="H10" s="5">
        <v>20184.89</v>
      </c>
      <c r="I10" s="5">
        <v>77146.929999999993</v>
      </c>
      <c r="J10" s="12">
        <f t="shared" si="0"/>
        <v>174715.57</v>
      </c>
    </row>
    <row r="11" spans="1:10" x14ac:dyDescent="0.25">
      <c r="A11" s="19" t="s">
        <v>93</v>
      </c>
      <c r="B11" s="35">
        <v>100.95</v>
      </c>
      <c r="C11" s="5">
        <v>12386.45</v>
      </c>
      <c r="D11" s="5">
        <v>13491.69</v>
      </c>
      <c r="E11" s="5">
        <v>23220.51</v>
      </c>
      <c r="F11" s="5">
        <v>59057.79</v>
      </c>
      <c r="G11" s="5">
        <v>67510.8</v>
      </c>
      <c r="H11" s="5">
        <v>106230.3</v>
      </c>
      <c r="I11" s="5">
        <v>134844.79999999999</v>
      </c>
      <c r="J11" s="12">
        <f t="shared" si="0"/>
        <v>416843.29</v>
      </c>
    </row>
    <row r="12" spans="1:10" x14ac:dyDescent="0.25">
      <c r="A12" s="19" t="s">
        <v>94</v>
      </c>
      <c r="B12" s="35">
        <v>596.79999999999995</v>
      </c>
      <c r="C12" s="5">
        <v>11480.67</v>
      </c>
      <c r="D12" s="5">
        <v>13261.17</v>
      </c>
      <c r="E12" s="5">
        <v>19861.61</v>
      </c>
      <c r="F12" s="5">
        <v>49522.06</v>
      </c>
      <c r="G12" s="5">
        <v>78632.479999999996</v>
      </c>
      <c r="H12" s="5">
        <v>65208.03</v>
      </c>
      <c r="I12" s="5">
        <v>142359.35</v>
      </c>
      <c r="J12" s="12">
        <f t="shared" si="0"/>
        <v>380922.17</v>
      </c>
    </row>
    <row r="13" spans="1:10" x14ac:dyDescent="0.25">
      <c r="A13" s="19" t="s">
        <v>95</v>
      </c>
      <c r="B13" s="35">
        <v>84.95</v>
      </c>
      <c r="C13" s="5">
        <v>7082.64</v>
      </c>
      <c r="D13" s="5">
        <v>8757.7000000000007</v>
      </c>
      <c r="E13" s="5">
        <v>8890.48</v>
      </c>
      <c r="F13" s="5">
        <v>18355.32</v>
      </c>
      <c r="G13" s="5">
        <v>33632.33</v>
      </c>
      <c r="H13" s="5">
        <v>19410.11</v>
      </c>
      <c r="I13" s="5">
        <v>45205.15</v>
      </c>
      <c r="J13" s="12">
        <f t="shared" si="0"/>
        <v>141418.68</v>
      </c>
    </row>
    <row r="14" spans="1:10" x14ac:dyDescent="0.25">
      <c r="A14" s="19" t="s">
        <v>96</v>
      </c>
      <c r="B14" s="35">
        <v>219.06</v>
      </c>
      <c r="C14" s="5">
        <v>10954.47</v>
      </c>
      <c r="D14" s="5">
        <v>23275.439999999999</v>
      </c>
      <c r="E14" s="5">
        <v>38142.879999999997</v>
      </c>
      <c r="F14" s="5">
        <v>115117.02</v>
      </c>
      <c r="G14" s="5">
        <v>89861.34</v>
      </c>
      <c r="H14" s="5">
        <v>18482.41</v>
      </c>
      <c r="I14" s="5">
        <v>162773.65</v>
      </c>
      <c r="J14" s="12">
        <f t="shared" si="0"/>
        <v>458826.2699999999</v>
      </c>
    </row>
    <row r="15" spans="1:10" x14ac:dyDescent="0.25">
      <c r="A15" s="19" t="s">
        <v>97</v>
      </c>
      <c r="B15" s="35">
        <v>364.46</v>
      </c>
      <c r="C15" s="5">
        <v>10823.84</v>
      </c>
      <c r="D15" s="5">
        <v>2387.36</v>
      </c>
      <c r="E15" s="5">
        <v>6286.13</v>
      </c>
      <c r="F15" s="5">
        <v>12426.36</v>
      </c>
      <c r="G15" s="5">
        <v>51530.46</v>
      </c>
      <c r="H15" s="5">
        <v>18942.310000000001</v>
      </c>
      <c r="I15" s="5">
        <v>69605.87</v>
      </c>
      <c r="J15" s="12">
        <f t="shared" si="0"/>
        <v>172366.78999999998</v>
      </c>
    </row>
    <row r="16" spans="1:10" x14ac:dyDescent="0.25">
      <c r="A16" s="19" t="s">
        <v>98</v>
      </c>
      <c r="B16" s="35">
        <v>333.02</v>
      </c>
      <c r="C16" s="5">
        <v>16691</v>
      </c>
      <c r="D16" s="5">
        <v>45105.32</v>
      </c>
      <c r="E16" s="5">
        <v>41554.5</v>
      </c>
      <c r="F16" s="5">
        <v>75926.45</v>
      </c>
      <c r="G16" s="5">
        <v>58834.75</v>
      </c>
      <c r="H16" s="5">
        <v>25960.91</v>
      </c>
      <c r="I16" s="5">
        <v>189301.9</v>
      </c>
      <c r="J16" s="12">
        <f t="shared" si="0"/>
        <v>453707.85</v>
      </c>
    </row>
    <row r="17" spans="1:10" x14ac:dyDescent="0.25">
      <c r="A17" s="20" t="s">
        <v>85</v>
      </c>
      <c r="B17" s="21">
        <f>SUM(B4:B16)</f>
        <v>11212.519999999999</v>
      </c>
      <c r="C17" s="10">
        <f t="shared" ref="C17:J17" si="1">SUM(C4:C16)</f>
        <v>243490.98000000004</v>
      </c>
      <c r="D17" s="10">
        <f t="shared" si="1"/>
        <v>440299.61000000004</v>
      </c>
      <c r="E17" s="10">
        <f t="shared" si="1"/>
        <v>538213.03</v>
      </c>
      <c r="F17" s="10">
        <f t="shared" si="1"/>
        <v>974787.83999999985</v>
      </c>
      <c r="G17" s="10">
        <f t="shared" si="1"/>
        <v>967658.2</v>
      </c>
      <c r="H17" s="10">
        <f t="shared" si="1"/>
        <v>1138825.73</v>
      </c>
      <c r="I17" s="10">
        <f t="shared" si="1"/>
        <v>1535897.65</v>
      </c>
      <c r="J17" s="13">
        <f t="shared" si="1"/>
        <v>5850385.5599999987</v>
      </c>
    </row>
    <row r="18" spans="1:10" x14ac:dyDescent="0.25">
      <c r="A18" s="48" t="s">
        <v>298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"&amp;ROUND(F5,0)&amp;" immigrés devenus Français par acquisition sont employés. ","")</f>
        <v xml:space="preserve">Lecture : 450941 immigrés devenus Français par acquisition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347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A22" s="44"/>
      <c r="B22" s="40"/>
      <c r="C22" s="40"/>
      <c r="D22" s="40"/>
      <c r="E22" s="40"/>
      <c r="F22" s="40"/>
      <c r="G22" s="40"/>
      <c r="H22" s="40"/>
      <c r="I22" s="40"/>
      <c r="J22" s="40"/>
    </row>
    <row r="24" spans="1:10" x14ac:dyDescent="0.25">
      <c r="A24" s="3" t="s">
        <v>70</v>
      </c>
    </row>
    <row r="25" spans="1:10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16" t="s">
        <v>85</v>
      </c>
    </row>
    <row r="26" spans="1:10" x14ac:dyDescent="0.25">
      <c r="A26" s="17" t="s">
        <v>86</v>
      </c>
      <c r="B26" s="33">
        <v>427031.19</v>
      </c>
      <c r="C26" s="34">
        <v>1565701.22</v>
      </c>
      <c r="D26" s="34">
        <v>4317947.49</v>
      </c>
      <c r="E26" s="34">
        <v>6787661.1699999999</v>
      </c>
      <c r="F26" s="34">
        <v>7525395.29</v>
      </c>
      <c r="G26" s="34">
        <v>5631168.29</v>
      </c>
      <c r="H26" s="34">
        <v>12885251.539999999</v>
      </c>
      <c r="I26" s="34">
        <v>17929131.280000001</v>
      </c>
      <c r="J26" s="11">
        <f>SUM(B26:I26)</f>
        <v>57069287.469999999</v>
      </c>
    </row>
    <row r="27" spans="1:10" x14ac:dyDescent="0.25">
      <c r="A27" s="19" t="s">
        <v>87</v>
      </c>
      <c r="B27" s="35">
        <v>1003.28</v>
      </c>
      <c r="C27" s="5">
        <v>15000.52</v>
      </c>
      <c r="D27" s="5">
        <v>44926.73</v>
      </c>
      <c r="E27" s="5">
        <v>74404.639999999999</v>
      </c>
      <c r="F27" s="5">
        <v>86647.14</v>
      </c>
      <c r="G27" s="5">
        <v>55865.599999999999</v>
      </c>
      <c r="H27" s="5">
        <v>94457.71</v>
      </c>
      <c r="I27" s="5">
        <v>154688.94</v>
      </c>
      <c r="J27" s="12">
        <f t="shared" ref="J27:J38" si="2">SUM(B27:I27)</f>
        <v>526994.56000000006</v>
      </c>
    </row>
    <row r="28" spans="1:10" x14ac:dyDescent="0.25">
      <c r="A28" s="19" t="s">
        <v>88</v>
      </c>
      <c r="B28" s="35">
        <v>49.26</v>
      </c>
      <c r="C28" s="5">
        <v>2156.19</v>
      </c>
      <c r="D28" s="5">
        <v>1598.19</v>
      </c>
      <c r="E28" s="5">
        <v>4808.47</v>
      </c>
      <c r="F28" s="5">
        <v>6623.38</v>
      </c>
      <c r="G28" s="5">
        <v>10003.74</v>
      </c>
      <c r="H28" s="5">
        <v>997.99</v>
      </c>
      <c r="I28" s="5">
        <v>42372.63</v>
      </c>
      <c r="J28" s="12">
        <f t="shared" si="2"/>
        <v>68609.850000000006</v>
      </c>
    </row>
    <row r="29" spans="1:10" x14ac:dyDescent="0.25">
      <c r="A29" s="19" t="s">
        <v>89</v>
      </c>
      <c r="B29" s="35">
        <v>29.08</v>
      </c>
      <c r="C29" s="5">
        <v>873.77</v>
      </c>
      <c r="D29" s="5">
        <v>925.71</v>
      </c>
      <c r="E29" s="5">
        <v>1519.08</v>
      </c>
      <c r="F29" s="5">
        <v>1218.52</v>
      </c>
      <c r="G29" s="5">
        <v>2299.2199999999998</v>
      </c>
      <c r="H29" s="5">
        <v>1822.59</v>
      </c>
      <c r="I29" s="5">
        <v>8773.32</v>
      </c>
      <c r="J29" s="12">
        <f t="shared" si="2"/>
        <v>17461.29</v>
      </c>
    </row>
    <row r="30" spans="1:10" x14ac:dyDescent="0.25">
      <c r="A30" s="19" t="s">
        <v>90</v>
      </c>
      <c r="B30" s="35">
        <v>23.04</v>
      </c>
      <c r="C30" s="5">
        <v>362.17</v>
      </c>
      <c r="D30" s="5">
        <v>835.31</v>
      </c>
      <c r="E30" s="5">
        <v>1243.31</v>
      </c>
      <c r="F30" s="5">
        <v>1094.73</v>
      </c>
      <c r="G30" s="5">
        <v>1485.36</v>
      </c>
      <c r="H30" s="5">
        <v>1011.62</v>
      </c>
      <c r="I30" s="5">
        <v>6390.9</v>
      </c>
      <c r="J30" s="12">
        <f t="shared" si="2"/>
        <v>12446.439999999999</v>
      </c>
    </row>
    <row r="31" spans="1:10" x14ac:dyDescent="0.25">
      <c r="A31" s="19" t="s">
        <v>91</v>
      </c>
      <c r="B31" s="35">
        <v>54.66</v>
      </c>
      <c r="C31" s="5">
        <v>444.49</v>
      </c>
      <c r="D31" s="5">
        <v>1532.82</v>
      </c>
      <c r="E31" s="5">
        <v>1433</v>
      </c>
      <c r="F31" s="5">
        <v>1427.48</v>
      </c>
      <c r="G31" s="5">
        <v>1178.04</v>
      </c>
      <c r="H31" s="5">
        <v>2752.8</v>
      </c>
      <c r="I31" s="5">
        <v>46211.75</v>
      </c>
      <c r="J31" s="12">
        <f t="shared" si="2"/>
        <v>55035.040000000001</v>
      </c>
    </row>
    <row r="32" spans="1:10" x14ac:dyDescent="0.25">
      <c r="A32" s="19" t="s">
        <v>92</v>
      </c>
      <c r="B32" s="35">
        <v>27.06</v>
      </c>
      <c r="C32" s="5">
        <v>202.29</v>
      </c>
      <c r="D32" s="5">
        <v>838.73</v>
      </c>
      <c r="E32" s="5">
        <v>905.38</v>
      </c>
      <c r="F32" s="5">
        <v>803.48</v>
      </c>
      <c r="G32" s="5">
        <v>609.91999999999996</v>
      </c>
      <c r="H32" s="5">
        <v>1576.7</v>
      </c>
      <c r="I32" s="5">
        <v>21667.29</v>
      </c>
      <c r="J32" s="12">
        <f t="shared" si="2"/>
        <v>26630.850000000002</v>
      </c>
    </row>
    <row r="33" spans="1:10" x14ac:dyDescent="0.25">
      <c r="A33" s="19" t="s">
        <v>93</v>
      </c>
      <c r="B33" s="35"/>
      <c r="C33" s="5">
        <v>523.20000000000005</v>
      </c>
      <c r="D33" s="5">
        <v>442.44</v>
      </c>
      <c r="E33" s="5">
        <v>1069.21</v>
      </c>
      <c r="F33" s="5">
        <v>2209.7199999999998</v>
      </c>
      <c r="G33" s="5">
        <v>2784.26</v>
      </c>
      <c r="H33" s="5">
        <v>1482.29</v>
      </c>
      <c r="I33" s="5">
        <v>58139.14</v>
      </c>
      <c r="J33" s="12">
        <f t="shared" si="2"/>
        <v>66650.259999999995</v>
      </c>
    </row>
    <row r="34" spans="1:10" x14ac:dyDescent="0.25">
      <c r="A34" s="19" t="s">
        <v>94</v>
      </c>
      <c r="B34" s="35">
        <v>25.17</v>
      </c>
      <c r="C34" s="5">
        <v>210.42</v>
      </c>
      <c r="D34" s="5">
        <v>294.24</v>
      </c>
      <c r="E34" s="5">
        <v>631.23</v>
      </c>
      <c r="F34" s="5">
        <v>901.44</v>
      </c>
      <c r="G34" s="5">
        <v>1245.1099999999999</v>
      </c>
      <c r="H34" s="5">
        <v>776.3</v>
      </c>
      <c r="I34" s="5">
        <v>63292.92</v>
      </c>
      <c r="J34" s="12">
        <f t="shared" si="2"/>
        <v>67376.83</v>
      </c>
    </row>
    <row r="35" spans="1:10" x14ac:dyDescent="0.25">
      <c r="A35" s="19" t="s">
        <v>95</v>
      </c>
      <c r="B35" s="35"/>
      <c r="C35" s="5">
        <v>227.01</v>
      </c>
      <c r="D35" s="5">
        <v>395.27</v>
      </c>
      <c r="E35" s="5">
        <v>431.33</v>
      </c>
      <c r="F35" s="5">
        <v>694.36</v>
      </c>
      <c r="G35" s="5">
        <v>1027.1600000000001</v>
      </c>
      <c r="H35" s="5">
        <v>391.78</v>
      </c>
      <c r="I35" s="5">
        <v>23767.47</v>
      </c>
      <c r="J35" s="12">
        <f t="shared" si="2"/>
        <v>26934.38</v>
      </c>
    </row>
    <row r="36" spans="1:10" x14ac:dyDescent="0.25">
      <c r="A36" s="19" t="s">
        <v>96</v>
      </c>
      <c r="B36" s="35">
        <v>4</v>
      </c>
      <c r="C36" s="5">
        <v>251.15</v>
      </c>
      <c r="D36" s="5">
        <v>470.1</v>
      </c>
      <c r="E36" s="5">
        <v>640.9</v>
      </c>
      <c r="F36" s="5">
        <v>1481.83</v>
      </c>
      <c r="G36" s="5">
        <v>1235.45</v>
      </c>
      <c r="H36" s="5">
        <v>694.57</v>
      </c>
      <c r="I36" s="5">
        <v>125251.08</v>
      </c>
      <c r="J36" s="12">
        <f t="shared" si="2"/>
        <v>130029.08</v>
      </c>
    </row>
    <row r="37" spans="1:10" x14ac:dyDescent="0.25">
      <c r="A37" s="19" t="s">
        <v>97</v>
      </c>
      <c r="B37" s="35">
        <v>7.76</v>
      </c>
      <c r="C37" s="5">
        <v>162.97</v>
      </c>
      <c r="D37" s="5">
        <v>64.64</v>
      </c>
      <c r="E37" s="5">
        <v>216.12</v>
      </c>
      <c r="F37" s="5">
        <v>305.2</v>
      </c>
      <c r="G37" s="5">
        <v>800.94</v>
      </c>
      <c r="H37" s="5">
        <v>148.56</v>
      </c>
      <c r="I37" s="5">
        <v>41779.79</v>
      </c>
      <c r="J37" s="12">
        <f t="shared" si="2"/>
        <v>43485.98</v>
      </c>
    </row>
    <row r="38" spans="1:10" x14ac:dyDescent="0.25">
      <c r="A38" s="19" t="s">
        <v>98</v>
      </c>
      <c r="B38" s="35">
        <v>4.75</v>
      </c>
      <c r="C38" s="5">
        <v>200.26</v>
      </c>
      <c r="D38" s="5">
        <v>1017.93</v>
      </c>
      <c r="E38" s="5">
        <v>867.81</v>
      </c>
      <c r="F38" s="5">
        <v>977.39</v>
      </c>
      <c r="G38" s="5">
        <v>648.15</v>
      </c>
      <c r="H38" s="5">
        <v>1061.83</v>
      </c>
      <c r="I38" s="5">
        <v>61682.400000000001</v>
      </c>
      <c r="J38" s="12">
        <f t="shared" si="2"/>
        <v>66460.52</v>
      </c>
    </row>
    <row r="39" spans="1:10" x14ac:dyDescent="0.25">
      <c r="A39" s="20" t="s">
        <v>85</v>
      </c>
      <c r="B39" s="21">
        <f>SUM(B26:B38)</f>
        <v>428259.25</v>
      </c>
      <c r="C39" s="10">
        <f t="shared" ref="C39" si="3">SUM(C26:C38)</f>
        <v>1586315.6599999997</v>
      </c>
      <c r="D39" s="10">
        <f t="shared" ref="D39" si="4">SUM(D26:D38)</f>
        <v>4371289.6000000006</v>
      </c>
      <c r="E39" s="10">
        <f t="shared" ref="E39" si="5">SUM(E26:E38)</f>
        <v>6875831.6499999994</v>
      </c>
      <c r="F39" s="10">
        <f t="shared" ref="F39" si="6">SUM(F26:F38)</f>
        <v>7629779.9600000009</v>
      </c>
      <c r="G39" s="10">
        <f t="shared" ref="G39" si="7">SUM(G26:G38)</f>
        <v>5710351.2400000012</v>
      </c>
      <c r="H39" s="10">
        <f t="shared" ref="H39" si="8">SUM(H26:H38)</f>
        <v>12992426.279999999</v>
      </c>
      <c r="I39" s="10">
        <f t="shared" ref="I39" si="9">SUM(I26:I38)</f>
        <v>18583148.909999996</v>
      </c>
      <c r="J39" s="13">
        <f t="shared" ref="J39" si="10">SUM(J26:J38)</f>
        <v>58177402.549999997</v>
      </c>
    </row>
    <row r="40" spans="1:10" x14ac:dyDescent="0.25">
      <c r="A40" s="48" t="s">
        <v>298</v>
      </c>
      <c r="B40" s="40"/>
      <c r="C40" s="40"/>
      <c r="D40" s="40"/>
      <c r="E40" s="40"/>
      <c r="F40" s="40"/>
      <c r="G40" s="40"/>
      <c r="H40" s="40"/>
      <c r="I40" s="40"/>
      <c r="J40" s="40"/>
    </row>
    <row r="41" spans="1:10" x14ac:dyDescent="0.25">
      <c r="A41" s="48" t="s">
        <v>129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x14ac:dyDescent="0.25">
      <c r="A42" s="48" t="str">
        <f>IF(1&lt;2,"Lecture : "&amp;ROUND(F27,0)&amp;" non immigrés devenus Français par acquisition (individus nés en France de nationalité étrangère) sont employés. ","")</f>
        <v xml:space="preserve">Lecture : 86647 non immigrés devenus Français par acquisition (individus nés en France de nationalité étrangère) sont employés. 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5">
      <c r="A43" s="39" t="s">
        <v>347</v>
      </c>
      <c r="B43" s="40"/>
      <c r="C43" s="40"/>
      <c r="D43" s="40"/>
      <c r="E43" s="40"/>
      <c r="F43" s="40"/>
      <c r="G43" s="40"/>
      <c r="H43" s="40"/>
      <c r="I43" s="40"/>
      <c r="J43" s="40"/>
    </row>
    <row r="44" spans="1:10" x14ac:dyDescent="0.25">
      <c r="A44" s="44"/>
      <c r="B44" s="40"/>
      <c r="C44" s="40"/>
      <c r="D44" s="40"/>
      <c r="E44" s="40"/>
      <c r="F44" s="40"/>
      <c r="G44" s="40"/>
      <c r="H44" s="40"/>
      <c r="I44" s="40"/>
      <c r="J44" s="40"/>
    </row>
    <row r="46" spans="1:10" x14ac:dyDescent="0.25">
      <c r="A46" s="3" t="s">
        <v>28</v>
      </c>
    </row>
    <row r="47" spans="1:10" ht="36" x14ac:dyDescent="0.25">
      <c r="B47" s="14" t="s">
        <v>60</v>
      </c>
      <c r="C47" s="15" t="s">
        <v>61</v>
      </c>
      <c r="D47" s="15" t="s">
        <v>62</v>
      </c>
      <c r="E47" s="15" t="s">
        <v>63</v>
      </c>
      <c r="F47" s="15" t="s">
        <v>64</v>
      </c>
      <c r="G47" s="15" t="s">
        <v>65</v>
      </c>
      <c r="H47" s="15" t="s">
        <v>66</v>
      </c>
      <c r="I47" s="30" t="s">
        <v>67</v>
      </c>
      <c r="J47" s="16" t="s">
        <v>85</v>
      </c>
    </row>
    <row r="48" spans="1:10" x14ac:dyDescent="0.25">
      <c r="A48" s="17" t="s">
        <v>86</v>
      </c>
      <c r="B48" s="33">
        <f t="shared" ref="B48:B61" si="11">B4+B26</f>
        <v>427031.19</v>
      </c>
      <c r="C48" s="34">
        <f t="shared" ref="C48:J48" si="12">C4+C26</f>
        <v>1565701.22</v>
      </c>
      <c r="D48" s="34">
        <f t="shared" si="12"/>
        <v>4317947.49</v>
      </c>
      <c r="E48" s="34">
        <f t="shared" si="12"/>
        <v>6787661.1699999999</v>
      </c>
      <c r="F48" s="34">
        <f t="shared" si="12"/>
        <v>7525395.29</v>
      </c>
      <c r="G48" s="34">
        <f t="shared" si="12"/>
        <v>5631168.29</v>
      </c>
      <c r="H48" s="34">
        <f t="shared" si="12"/>
        <v>12885251.539999999</v>
      </c>
      <c r="I48" s="34">
        <f t="shared" si="12"/>
        <v>17929131.280000001</v>
      </c>
      <c r="J48" s="11">
        <f t="shared" si="12"/>
        <v>57069287.469999999</v>
      </c>
    </row>
    <row r="49" spans="1:10" x14ac:dyDescent="0.25">
      <c r="A49" s="19" t="s">
        <v>87</v>
      </c>
      <c r="B49" s="35">
        <f t="shared" si="11"/>
        <v>4667.58</v>
      </c>
      <c r="C49" s="5">
        <f t="shared" ref="C49:J61" si="13">C5+C27</f>
        <v>119215.24</v>
      </c>
      <c r="D49" s="5">
        <f t="shared" si="13"/>
        <v>249923.49000000002</v>
      </c>
      <c r="E49" s="5">
        <f t="shared" si="13"/>
        <v>337680.33</v>
      </c>
      <c r="F49" s="5">
        <f t="shared" si="13"/>
        <v>537588.23</v>
      </c>
      <c r="G49" s="5">
        <f t="shared" si="13"/>
        <v>408852.67</v>
      </c>
      <c r="H49" s="5">
        <f t="shared" si="13"/>
        <v>624975.39</v>
      </c>
      <c r="I49" s="5">
        <f t="shared" si="13"/>
        <v>596307.09000000008</v>
      </c>
      <c r="J49" s="12">
        <f t="shared" si="13"/>
        <v>2879210.02</v>
      </c>
    </row>
    <row r="50" spans="1:10" x14ac:dyDescent="0.25">
      <c r="A50" s="19" t="s">
        <v>88</v>
      </c>
      <c r="B50" s="35">
        <f t="shared" si="11"/>
        <v>930.27</v>
      </c>
      <c r="C50" s="5">
        <f t="shared" si="13"/>
        <v>24708.16</v>
      </c>
      <c r="D50" s="5">
        <f t="shared" si="13"/>
        <v>14309.59</v>
      </c>
      <c r="E50" s="5">
        <f t="shared" si="13"/>
        <v>35266.61</v>
      </c>
      <c r="F50" s="5">
        <f t="shared" si="13"/>
        <v>88522.05</v>
      </c>
      <c r="G50" s="5">
        <f t="shared" si="13"/>
        <v>138333.44</v>
      </c>
      <c r="H50" s="5">
        <f t="shared" si="13"/>
        <v>115451.22</v>
      </c>
      <c r="I50" s="5">
        <f t="shared" si="13"/>
        <v>113154.32</v>
      </c>
      <c r="J50" s="12">
        <f t="shared" si="13"/>
        <v>530675.66</v>
      </c>
    </row>
    <row r="51" spans="1:10" x14ac:dyDescent="0.25">
      <c r="A51" s="19" t="s">
        <v>89</v>
      </c>
      <c r="B51" s="35">
        <f t="shared" si="11"/>
        <v>244.13</v>
      </c>
      <c r="C51" s="5">
        <f t="shared" si="13"/>
        <v>6781.5599999999995</v>
      </c>
      <c r="D51" s="5">
        <f t="shared" si="13"/>
        <v>18751.43</v>
      </c>
      <c r="E51" s="5">
        <f t="shared" si="13"/>
        <v>14618.95</v>
      </c>
      <c r="F51" s="5">
        <f t="shared" si="13"/>
        <v>15373.02</v>
      </c>
      <c r="G51" s="5">
        <f t="shared" si="13"/>
        <v>16993.43</v>
      </c>
      <c r="H51" s="5">
        <f t="shared" si="13"/>
        <v>65712.22</v>
      </c>
      <c r="I51" s="5">
        <f t="shared" si="13"/>
        <v>41427.410000000003</v>
      </c>
      <c r="J51" s="12">
        <f t="shared" si="13"/>
        <v>179902.15</v>
      </c>
    </row>
    <row r="52" spans="1:10" x14ac:dyDescent="0.25">
      <c r="A52" s="19" t="s">
        <v>90</v>
      </c>
      <c r="B52" s="35">
        <f t="shared" si="11"/>
        <v>347.74</v>
      </c>
      <c r="C52" s="5">
        <f t="shared" si="13"/>
        <v>4199.9799999999996</v>
      </c>
      <c r="D52" s="5">
        <f t="shared" si="13"/>
        <v>13788.449999999999</v>
      </c>
      <c r="E52" s="5">
        <f t="shared" si="13"/>
        <v>14009.63</v>
      </c>
      <c r="F52" s="5">
        <f t="shared" si="13"/>
        <v>14028.81</v>
      </c>
      <c r="G52" s="5">
        <f t="shared" si="13"/>
        <v>16409.099999999999</v>
      </c>
      <c r="H52" s="5">
        <f t="shared" si="13"/>
        <v>46011.950000000004</v>
      </c>
      <c r="I52" s="5">
        <f t="shared" si="13"/>
        <v>35773.49</v>
      </c>
      <c r="J52" s="12">
        <f t="shared" si="13"/>
        <v>144569.15</v>
      </c>
    </row>
    <row r="53" spans="1:10" x14ac:dyDescent="0.25">
      <c r="A53" s="19" t="s">
        <v>91</v>
      </c>
      <c r="B53" s="35">
        <f t="shared" si="11"/>
        <v>3838.58</v>
      </c>
      <c r="C53" s="5">
        <f t="shared" si="13"/>
        <v>32555.56</v>
      </c>
      <c r="D53" s="5">
        <f t="shared" si="13"/>
        <v>75112.390000000014</v>
      </c>
      <c r="E53" s="5">
        <f t="shared" si="13"/>
        <v>67177.399999999994</v>
      </c>
      <c r="F53" s="5">
        <f t="shared" si="13"/>
        <v>63391.640000000007</v>
      </c>
      <c r="G53" s="5">
        <f t="shared" si="13"/>
        <v>55965.64</v>
      </c>
      <c r="H53" s="5">
        <f t="shared" si="13"/>
        <v>113298.7</v>
      </c>
      <c r="I53" s="5">
        <f t="shared" si="13"/>
        <v>186435.23</v>
      </c>
      <c r="J53" s="12">
        <f t="shared" si="13"/>
        <v>597775.14</v>
      </c>
    </row>
    <row r="54" spans="1:10" x14ac:dyDescent="0.25">
      <c r="A54" s="19" t="s">
        <v>92</v>
      </c>
      <c r="B54" s="35">
        <f t="shared" si="11"/>
        <v>671.3599999999999</v>
      </c>
      <c r="C54" s="5">
        <f t="shared" si="13"/>
        <v>5650.84</v>
      </c>
      <c r="D54" s="5">
        <f t="shared" si="13"/>
        <v>12793.07</v>
      </c>
      <c r="E54" s="5">
        <f t="shared" si="13"/>
        <v>15817.88</v>
      </c>
      <c r="F54" s="5">
        <f t="shared" si="13"/>
        <v>23293.82</v>
      </c>
      <c r="G54" s="5">
        <f t="shared" si="13"/>
        <v>22543.64</v>
      </c>
      <c r="H54" s="5">
        <f t="shared" si="13"/>
        <v>21761.59</v>
      </c>
      <c r="I54" s="5">
        <f t="shared" si="13"/>
        <v>98814.22</v>
      </c>
      <c r="J54" s="12">
        <f t="shared" si="13"/>
        <v>201346.42</v>
      </c>
    </row>
    <row r="55" spans="1:10" x14ac:dyDescent="0.25">
      <c r="A55" s="19" t="s">
        <v>93</v>
      </c>
      <c r="B55" s="35">
        <f t="shared" si="11"/>
        <v>100.95</v>
      </c>
      <c r="C55" s="5">
        <f t="shared" si="13"/>
        <v>12909.650000000001</v>
      </c>
      <c r="D55" s="5">
        <f t="shared" si="13"/>
        <v>13934.130000000001</v>
      </c>
      <c r="E55" s="5">
        <f t="shared" si="13"/>
        <v>24289.719999999998</v>
      </c>
      <c r="F55" s="5">
        <f t="shared" si="13"/>
        <v>61267.51</v>
      </c>
      <c r="G55" s="5">
        <f t="shared" si="13"/>
        <v>70295.06</v>
      </c>
      <c r="H55" s="5">
        <f t="shared" si="13"/>
        <v>107712.59</v>
      </c>
      <c r="I55" s="5">
        <f t="shared" si="13"/>
        <v>192983.94</v>
      </c>
      <c r="J55" s="12">
        <f t="shared" si="13"/>
        <v>483493.55</v>
      </c>
    </row>
    <row r="56" spans="1:10" x14ac:dyDescent="0.25">
      <c r="A56" s="19" t="s">
        <v>94</v>
      </c>
      <c r="B56" s="35">
        <f t="shared" si="11"/>
        <v>621.96999999999991</v>
      </c>
      <c r="C56" s="5">
        <f t="shared" si="13"/>
        <v>11691.09</v>
      </c>
      <c r="D56" s="5">
        <f t="shared" si="13"/>
        <v>13555.41</v>
      </c>
      <c r="E56" s="5">
        <f t="shared" si="13"/>
        <v>20492.84</v>
      </c>
      <c r="F56" s="5">
        <f t="shared" si="13"/>
        <v>50423.5</v>
      </c>
      <c r="G56" s="5">
        <f t="shared" si="13"/>
        <v>79877.59</v>
      </c>
      <c r="H56" s="5">
        <f t="shared" si="13"/>
        <v>65984.33</v>
      </c>
      <c r="I56" s="5">
        <f t="shared" si="13"/>
        <v>205652.27000000002</v>
      </c>
      <c r="J56" s="12">
        <f t="shared" si="13"/>
        <v>448299</v>
      </c>
    </row>
    <row r="57" spans="1:10" x14ac:dyDescent="0.25">
      <c r="A57" s="19" t="s">
        <v>95</v>
      </c>
      <c r="B57" s="35">
        <f t="shared" si="11"/>
        <v>84.95</v>
      </c>
      <c r="C57" s="5">
        <f t="shared" si="13"/>
        <v>7309.6500000000005</v>
      </c>
      <c r="D57" s="5">
        <f t="shared" si="13"/>
        <v>9152.9700000000012</v>
      </c>
      <c r="E57" s="5">
        <f t="shared" si="13"/>
        <v>9321.81</v>
      </c>
      <c r="F57" s="5">
        <f t="shared" si="13"/>
        <v>19049.68</v>
      </c>
      <c r="G57" s="5">
        <f t="shared" si="13"/>
        <v>34659.490000000005</v>
      </c>
      <c r="H57" s="5">
        <f t="shared" si="13"/>
        <v>19801.89</v>
      </c>
      <c r="I57" s="5">
        <f t="shared" si="13"/>
        <v>68972.62</v>
      </c>
      <c r="J57" s="12">
        <f t="shared" si="13"/>
        <v>168353.06</v>
      </c>
    </row>
    <row r="58" spans="1:10" x14ac:dyDescent="0.25">
      <c r="A58" s="19" t="s">
        <v>96</v>
      </c>
      <c r="B58" s="35">
        <f t="shared" si="11"/>
        <v>223.06</v>
      </c>
      <c r="C58" s="5">
        <f t="shared" si="13"/>
        <v>11205.619999999999</v>
      </c>
      <c r="D58" s="5">
        <f t="shared" si="13"/>
        <v>23745.539999999997</v>
      </c>
      <c r="E58" s="5">
        <f t="shared" si="13"/>
        <v>38783.78</v>
      </c>
      <c r="F58" s="5">
        <f t="shared" si="13"/>
        <v>116598.85</v>
      </c>
      <c r="G58" s="5">
        <f t="shared" si="13"/>
        <v>91096.79</v>
      </c>
      <c r="H58" s="5">
        <f t="shared" si="13"/>
        <v>19176.98</v>
      </c>
      <c r="I58" s="5">
        <f t="shared" si="13"/>
        <v>288024.73</v>
      </c>
      <c r="J58" s="12">
        <f t="shared" si="13"/>
        <v>588855.34999999986</v>
      </c>
    </row>
    <row r="59" spans="1:10" x14ac:dyDescent="0.25">
      <c r="A59" s="19" t="s">
        <v>97</v>
      </c>
      <c r="B59" s="35">
        <f t="shared" si="11"/>
        <v>372.21999999999997</v>
      </c>
      <c r="C59" s="5">
        <f t="shared" si="13"/>
        <v>10986.81</v>
      </c>
      <c r="D59" s="5">
        <f t="shared" si="13"/>
        <v>2452</v>
      </c>
      <c r="E59" s="5">
        <f t="shared" si="13"/>
        <v>6502.25</v>
      </c>
      <c r="F59" s="5">
        <f t="shared" si="13"/>
        <v>12731.560000000001</v>
      </c>
      <c r="G59" s="5">
        <f t="shared" si="13"/>
        <v>52331.4</v>
      </c>
      <c r="H59" s="5">
        <f t="shared" si="13"/>
        <v>19090.870000000003</v>
      </c>
      <c r="I59" s="5">
        <f t="shared" si="13"/>
        <v>111385.66</v>
      </c>
      <c r="J59" s="12">
        <f t="shared" si="13"/>
        <v>215852.77</v>
      </c>
    </row>
    <row r="60" spans="1:10" x14ac:dyDescent="0.25">
      <c r="A60" s="19" t="s">
        <v>98</v>
      </c>
      <c r="B60" s="35">
        <f t="shared" si="11"/>
        <v>337.77</v>
      </c>
      <c r="C60" s="5">
        <f t="shared" si="13"/>
        <v>16891.259999999998</v>
      </c>
      <c r="D60" s="5">
        <f t="shared" si="13"/>
        <v>46123.25</v>
      </c>
      <c r="E60" s="5">
        <f t="shared" si="13"/>
        <v>42422.31</v>
      </c>
      <c r="F60" s="5">
        <f t="shared" si="13"/>
        <v>76903.839999999997</v>
      </c>
      <c r="G60" s="5">
        <f t="shared" si="13"/>
        <v>59482.9</v>
      </c>
      <c r="H60" s="5">
        <f t="shared" si="13"/>
        <v>27022.739999999998</v>
      </c>
      <c r="I60" s="5">
        <f t="shared" si="13"/>
        <v>250984.3</v>
      </c>
      <c r="J60" s="12">
        <f t="shared" si="13"/>
        <v>520168.37</v>
      </c>
    </row>
    <row r="61" spans="1:10" x14ac:dyDescent="0.25">
      <c r="A61" s="20" t="s">
        <v>85</v>
      </c>
      <c r="B61" s="21">
        <f t="shared" si="11"/>
        <v>439471.77</v>
      </c>
      <c r="C61" s="10">
        <f t="shared" si="13"/>
        <v>1829806.6399999997</v>
      </c>
      <c r="D61" s="10">
        <f t="shared" si="13"/>
        <v>4811589.2100000009</v>
      </c>
      <c r="E61" s="10">
        <f t="shared" si="13"/>
        <v>7414044.6799999997</v>
      </c>
      <c r="F61" s="10">
        <f t="shared" si="13"/>
        <v>8604567.8000000007</v>
      </c>
      <c r="G61" s="10">
        <f t="shared" si="13"/>
        <v>6678009.4400000013</v>
      </c>
      <c r="H61" s="10">
        <f t="shared" si="13"/>
        <v>14131252.01</v>
      </c>
      <c r="I61" s="10">
        <f t="shared" si="13"/>
        <v>20119046.559999995</v>
      </c>
      <c r="J61" s="13">
        <f t="shared" si="13"/>
        <v>64027788.109999999</v>
      </c>
    </row>
    <row r="62" spans="1:10" x14ac:dyDescent="0.25">
      <c r="A62" s="48" t="s">
        <v>298</v>
      </c>
    </row>
    <row r="63" spans="1:10" x14ac:dyDescent="0.25">
      <c r="A63" s="48" t="s">
        <v>129</v>
      </c>
    </row>
    <row r="64" spans="1:10" x14ac:dyDescent="0.25">
      <c r="A64" s="39" t="s">
        <v>347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/>
  </sheetViews>
  <sheetFormatPr baseColWidth="10" defaultRowHeight="15" x14ac:dyDescent="0.25"/>
  <cols>
    <col min="1" max="1" width="12.85546875" style="2" customWidth="1"/>
    <col min="2" max="4" width="32.42578125" style="2" customWidth="1"/>
    <col min="5" max="5" width="22.140625" style="2" customWidth="1"/>
    <col min="6" max="16384" width="11.42578125" style="2"/>
  </cols>
  <sheetData>
    <row r="1" spans="1:5" x14ac:dyDescent="0.25">
      <c r="A1" s="1" t="s">
        <v>320</v>
      </c>
    </row>
    <row r="2" spans="1:5" x14ac:dyDescent="0.25">
      <c r="A2" s="3" t="s">
        <v>69</v>
      </c>
    </row>
    <row r="3" spans="1:5" ht="24" x14ac:dyDescent="0.25">
      <c r="A3" s="59"/>
      <c r="B3" s="77" t="s">
        <v>306</v>
      </c>
      <c r="C3" s="78" t="s">
        <v>307</v>
      </c>
      <c r="D3" s="79" t="s">
        <v>308</v>
      </c>
      <c r="E3" s="30" t="s">
        <v>85</v>
      </c>
    </row>
    <row r="4" spans="1:5" x14ac:dyDescent="0.25">
      <c r="A4" s="45" t="s">
        <v>309</v>
      </c>
      <c r="B4" s="33">
        <f>For1_H!B4+For1_F!B4</f>
        <v>8510.9</v>
      </c>
      <c r="C4" s="34">
        <f>For1_H!C4+For1_F!C4</f>
        <v>1386.62</v>
      </c>
      <c r="D4" s="82">
        <f>For1_H!D4+For1_F!D4</f>
        <v>314.95999999999998</v>
      </c>
      <c r="E4" s="11">
        <f>SUM(B4:D4)</f>
        <v>10212.48</v>
      </c>
    </row>
    <row r="5" spans="1:5" x14ac:dyDescent="0.25">
      <c r="A5" s="46" t="s">
        <v>310</v>
      </c>
      <c r="B5" s="35">
        <f>For1_H!B5+For1_F!B5</f>
        <v>3820.8</v>
      </c>
      <c r="C5" s="5">
        <f>For1_H!C5+For1_F!C5</f>
        <v>8081.55</v>
      </c>
      <c r="D5" s="83">
        <f>For1_H!D5+For1_F!D5</f>
        <v>1085.98</v>
      </c>
      <c r="E5" s="12">
        <f t="shared" ref="E5:E14" si="0">SUM(B5:D5)</f>
        <v>12988.33</v>
      </c>
    </row>
    <row r="6" spans="1:5" x14ac:dyDescent="0.25">
      <c r="A6" s="46" t="s">
        <v>311</v>
      </c>
      <c r="B6" s="35">
        <f>For1_H!B6+For1_F!B6</f>
        <v>1275.08</v>
      </c>
      <c r="C6" s="5">
        <f>For1_H!C6+For1_F!C6</f>
        <v>11525.79</v>
      </c>
      <c r="D6" s="83">
        <f>For1_H!D6+For1_F!D6</f>
        <v>1895.69</v>
      </c>
      <c r="E6" s="12">
        <f t="shared" si="0"/>
        <v>14696.560000000001</v>
      </c>
    </row>
    <row r="7" spans="1:5" x14ac:dyDescent="0.25">
      <c r="A7" s="46" t="s">
        <v>312</v>
      </c>
      <c r="B7" s="35">
        <f>For1_H!B7+For1_F!B7</f>
        <v>970.23</v>
      </c>
      <c r="C7" s="5">
        <f>For1_H!C7+For1_F!C7</f>
        <v>13590.61</v>
      </c>
      <c r="D7" s="83">
        <f>For1_H!D7+For1_F!D7</f>
        <v>2018.49</v>
      </c>
      <c r="E7" s="12">
        <f t="shared" si="0"/>
        <v>16579.330000000002</v>
      </c>
    </row>
    <row r="8" spans="1:5" x14ac:dyDescent="0.25">
      <c r="A8" s="46" t="s">
        <v>313</v>
      </c>
      <c r="B8" s="35">
        <f>For1_H!B8+For1_F!B8</f>
        <v>3810.8999999999996</v>
      </c>
      <c r="C8" s="5">
        <f>For1_H!C8+For1_F!C8</f>
        <v>85452.18</v>
      </c>
      <c r="D8" s="83">
        <f>For1_H!D8+For1_F!D8</f>
        <v>15088.29</v>
      </c>
      <c r="E8" s="12">
        <f t="shared" si="0"/>
        <v>104351.37</v>
      </c>
    </row>
    <row r="9" spans="1:5" x14ac:dyDescent="0.25">
      <c r="A9" s="46" t="s">
        <v>314</v>
      </c>
      <c r="B9" s="35">
        <f>For1_H!B9+For1_F!B9</f>
        <v>3730.5699999999997</v>
      </c>
      <c r="C9" s="5">
        <f>For1_H!C9+For1_F!C9</f>
        <v>77723.929999999993</v>
      </c>
      <c r="D9" s="83">
        <f>For1_H!D9+For1_F!D9</f>
        <v>29109.399999999998</v>
      </c>
      <c r="E9" s="12">
        <f t="shared" si="0"/>
        <v>110563.9</v>
      </c>
    </row>
    <row r="10" spans="1:5" x14ac:dyDescent="0.25">
      <c r="A10" s="46" t="s">
        <v>315</v>
      </c>
      <c r="B10" s="35">
        <f>For1_H!B10+For1_F!B10</f>
        <v>8269.25</v>
      </c>
      <c r="C10" s="5">
        <f>For1_H!C10+For1_F!C10</f>
        <v>54671.85</v>
      </c>
      <c r="D10" s="83">
        <f>For1_H!D10+For1_F!D10</f>
        <v>39439.630000000005</v>
      </c>
      <c r="E10" s="12">
        <f t="shared" si="0"/>
        <v>102380.73000000001</v>
      </c>
    </row>
    <row r="11" spans="1:5" x14ac:dyDescent="0.25">
      <c r="A11" s="46" t="s">
        <v>316</v>
      </c>
      <c r="B11" s="35">
        <f>For1_H!B11+For1_F!B11</f>
        <v>173439.51</v>
      </c>
      <c r="C11" s="5">
        <f>For1_H!C11+For1_F!C11</f>
        <v>133573.34</v>
      </c>
      <c r="D11" s="83">
        <f>For1_H!D11+For1_F!D11</f>
        <v>82197.169999999984</v>
      </c>
      <c r="E11" s="12">
        <f t="shared" si="0"/>
        <v>389210.01999999996</v>
      </c>
    </row>
    <row r="12" spans="1:5" x14ac:dyDescent="0.25">
      <c r="A12" s="46" t="s">
        <v>8</v>
      </c>
      <c r="B12" s="35">
        <f>For1_H!B12+For1_F!B12</f>
        <v>357337.49</v>
      </c>
      <c r="C12" s="5">
        <f>For1_H!C12+For1_F!C12</f>
        <v>42162.240000000005</v>
      </c>
      <c r="D12" s="83">
        <f>For1_H!D12+For1_F!D12</f>
        <v>29063.980000000003</v>
      </c>
      <c r="E12" s="12">
        <f t="shared" si="0"/>
        <v>428563.70999999996</v>
      </c>
    </row>
    <row r="13" spans="1:5" x14ac:dyDescent="0.25">
      <c r="A13" s="46" t="s">
        <v>317</v>
      </c>
      <c r="B13" s="84">
        <f>For1_H!B13+For1_F!B13</f>
        <v>4539848.5299999993</v>
      </c>
      <c r="C13" s="85">
        <f>For1_H!C13+For1_F!C13</f>
        <v>55407.57</v>
      </c>
      <c r="D13" s="86">
        <f>For1_H!D13+For1_F!D13</f>
        <v>50986.34</v>
      </c>
      <c r="E13" s="12">
        <f t="shared" si="0"/>
        <v>4646242.4399999995</v>
      </c>
    </row>
    <row r="14" spans="1:5" x14ac:dyDescent="0.25">
      <c r="A14" s="76" t="s">
        <v>85</v>
      </c>
      <c r="B14" s="87">
        <f>SUM(B4:B13)</f>
        <v>5101013.26</v>
      </c>
      <c r="C14" s="88">
        <f t="shared" ref="C14:D14" si="1">SUM(C4:C13)</f>
        <v>483575.68</v>
      </c>
      <c r="D14" s="89">
        <f t="shared" si="1"/>
        <v>251199.93</v>
      </c>
      <c r="E14" s="13">
        <f t="shared" si="0"/>
        <v>5835788.8699999992</v>
      </c>
    </row>
    <row r="15" spans="1:5" x14ac:dyDescent="0.25">
      <c r="A15" s="48" t="s">
        <v>297</v>
      </c>
    </row>
    <row r="16" spans="1:5" x14ac:dyDescent="0.25">
      <c r="A16" s="48" t="s">
        <v>129</v>
      </c>
    </row>
    <row r="17" spans="1:5" x14ac:dyDescent="0.25">
      <c r="A17" s="39" t="s">
        <v>346</v>
      </c>
    </row>
    <row r="19" spans="1:5" x14ac:dyDescent="0.25">
      <c r="A19" s="3" t="s">
        <v>70</v>
      </c>
    </row>
    <row r="20" spans="1:5" ht="24" x14ac:dyDescent="0.25">
      <c r="A20" s="59"/>
      <c r="B20" s="77" t="s">
        <v>306</v>
      </c>
      <c r="C20" s="78" t="s">
        <v>307</v>
      </c>
      <c r="D20" s="79" t="s">
        <v>308</v>
      </c>
      <c r="E20" s="30" t="s">
        <v>85</v>
      </c>
    </row>
    <row r="21" spans="1:5" x14ac:dyDescent="0.25">
      <c r="A21" s="45" t="s">
        <v>309</v>
      </c>
      <c r="B21" s="33">
        <f>For1_H!B21+For1_F!B21</f>
        <v>633745.75</v>
      </c>
      <c r="C21" s="34">
        <f>For1_H!C21+For1_F!C21</f>
        <v>100816.97</v>
      </c>
      <c r="D21" s="82">
        <f>For1_H!D21+For1_F!D21</f>
        <v>21840.920000000002</v>
      </c>
      <c r="E21" s="11">
        <f>SUM(B21:D21)</f>
        <v>756403.64</v>
      </c>
    </row>
    <row r="22" spans="1:5" x14ac:dyDescent="0.25">
      <c r="A22" s="46" t="s">
        <v>310</v>
      </c>
      <c r="B22" s="35">
        <f>For1_H!B22+For1_F!B22</f>
        <v>103074.62</v>
      </c>
      <c r="C22" s="5">
        <f>For1_H!C22+For1_F!C22</f>
        <v>551306.89</v>
      </c>
      <c r="D22" s="83">
        <f>For1_H!D22+For1_F!D22</f>
        <v>108795.51999999999</v>
      </c>
      <c r="E22" s="12">
        <f t="shared" ref="E22:E31" si="2">SUM(B22:D22)</f>
        <v>763177.03</v>
      </c>
    </row>
    <row r="23" spans="1:5" x14ac:dyDescent="0.25">
      <c r="A23" s="46" t="s">
        <v>311</v>
      </c>
      <c r="B23" s="35">
        <f>For1_H!B23+For1_F!B23</f>
        <v>33691.520000000004</v>
      </c>
      <c r="C23" s="5">
        <f>For1_H!C23+For1_F!C23</f>
        <v>606074.99</v>
      </c>
      <c r="D23" s="83">
        <f>For1_H!D23+For1_F!D23</f>
        <v>128722.05</v>
      </c>
      <c r="E23" s="12">
        <f t="shared" si="2"/>
        <v>768488.56</v>
      </c>
    </row>
    <row r="24" spans="1:5" x14ac:dyDescent="0.25">
      <c r="A24" s="46" t="s">
        <v>312</v>
      </c>
      <c r="B24" s="35">
        <f>For1_H!B24+For1_F!B24</f>
        <v>24855.41</v>
      </c>
      <c r="C24" s="5">
        <f>For1_H!C24+For1_F!C24</f>
        <v>617177.83000000007</v>
      </c>
      <c r="D24" s="83">
        <f>For1_H!D24+For1_F!D24</f>
        <v>133623.6</v>
      </c>
      <c r="E24" s="12">
        <f t="shared" si="2"/>
        <v>775656.84000000008</v>
      </c>
    </row>
    <row r="25" spans="1:5" x14ac:dyDescent="0.25">
      <c r="A25" s="46" t="s">
        <v>313</v>
      </c>
      <c r="B25" s="35">
        <f>For1_H!B25+For1_F!B25</f>
        <v>61661.31</v>
      </c>
      <c r="C25" s="5">
        <f>For1_H!C25+For1_F!C25</f>
        <v>3023264.09</v>
      </c>
      <c r="D25" s="83">
        <f>For1_H!D25+For1_F!D25</f>
        <v>757375.37999999989</v>
      </c>
      <c r="E25" s="12">
        <f t="shared" si="2"/>
        <v>3842300.78</v>
      </c>
    </row>
    <row r="26" spans="1:5" x14ac:dyDescent="0.25">
      <c r="A26" s="46" t="s">
        <v>314</v>
      </c>
      <c r="B26" s="35">
        <f>For1_H!B26+For1_F!B26</f>
        <v>33841.509999999995</v>
      </c>
      <c r="C26" s="5">
        <f>For1_H!C26+For1_F!C26</f>
        <v>1636082.21</v>
      </c>
      <c r="D26" s="83">
        <f>For1_H!D26+For1_F!D26</f>
        <v>1374628.17</v>
      </c>
      <c r="E26" s="12">
        <f t="shared" si="2"/>
        <v>3044551.8899999997</v>
      </c>
    </row>
    <row r="27" spans="1:5" x14ac:dyDescent="0.25">
      <c r="A27" s="46" t="s">
        <v>315</v>
      </c>
      <c r="B27" s="35">
        <f>For1_H!B27+For1_F!B27</f>
        <v>81579.360000000001</v>
      </c>
      <c r="C27" s="5">
        <f>For1_H!C27+For1_F!C27</f>
        <v>732476.6</v>
      </c>
      <c r="D27" s="83">
        <f>For1_H!D27+For1_F!D27</f>
        <v>1402232.69</v>
      </c>
      <c r="E27" s="12">
        <f t="shared" si="2"/>
        <v>2216288.65</v>
      </c>
    </row>
    <row r="28" spans="1:5" x14ac:dyDescent="0.25">
      <c r="A28" s="46" t="s">
        <v>316</v>
      </c>
      <c r="B28" s="35">
        <f>For1_H!B28+For1_F!B28</f>
        <v>2350645.96</v>
      </c>
      <c r="C28" s="5">
        <f>For1_H!C28+For1_F!C28</f>
        <v>1145066.55</v>
      </c>
      <c r="D28" s="83">
        <f>For1_H!D28+For1_F!D28</f>
        <v>1414223.62</v>
      </c>
      <c r="E28" s="12">
        <f t="shared" si="2"/>
        <v>4909936.13</v>
      </c>
    </row>
    <row r="29" spans="1:5" x14ac:dyDescent="0.25">
      <c r="A29" s="46" t="s">
        <v>8</v>
      </c>
      <c r="B29" s="35">
        <f>For1_H!B29+For1_F!B29</f>
        <v>3175381.21</v>
      </c>
      <c r="C29" s="5">
        <f>For1_H!C29+For1_F!C29</f>
        <v>100892.17000000001</v>
      </c>
      <c r="D29" s="83">
        <f>For1_H!D29+For1_F!D29</f>
        <v>123331.6</v>
      </c>
      <c r="E29" s="12">
        <f t="shared" si="2"/>
        <v>3399604.98</v>
      </c>
    </row>
    <row r="30" spans="1:5" x14ac:dyDescent="0.25">
      <c r="A30" s="46" t="s">
        <v>317</v>
      </c>
      <c r="B30" s="84">
        <f>For1_H!B30+For1_F!B30</f>
        <v>35959352.32</v>
      </c>
      <c r="C30" s="85">
        <f>For1_H!C30+For1_F!C30</f>
        <v>101189.4</v>
      </c>
      <c r="D30" s="86">
        <f>For1_H!D30+For1_F!D30</f>
        <v>164617.71000000002</v>
      </c>
      <c r="E30" s="12">
        <f t="shared" si="2"/>
        <v>36225159.43</v>
      </c>
    </row>
    <row r="31" spans="1:5" x14ac:dyDescent="0.25">
      <c r="A31" s="76" t="s">
        <v>85</v>
      </c>
      <c r="B31" s="87">
        <f>SUM(B21:B30)</f>
        <v>42457828.969999999</v>
      </c>
      <c r="C31" s="88">
        <f t="shared" ref="C31:D31" si="3">SUM(C21:C30)</f>
        <v>8614347.6999999993</v>
      </c>
      <c r="D31" s="89">
        <f t="shared" si="3"/>
        <v>5629391.2599999988</v>
      </c>
      <c r="E31" s="13">
        <f t="shared" si="2"/>
        <v>56701567.93</v>
      </c>
    </row>
    <row r="32" spans="1:5" x14ac:dyDescent="0.25">
      <c r="A32" s="48" t="s">
        <v>297</v>
      </c>
    </row>
    <row r="33" spans="1:5" x14ac:dyDescent="0.25">
      <c r="A33" s="48" t="s">
        <v>129</v>
      </c>
    </row>
    <row r="34" spans="1:5" x14ac:dyDescent="0.25">
      <c r="A34" s="39" t="s">
        <v>346</v>
      </c>
    </row>
    <row r="36" spans="1:5" x14ac:dyDescent="0.25">
      <c r="A36" s="3" t="s">
        <v>28</v>
      </c>
    </row>
    <row r="37" spans="1:5" ht="24" x14ac:dyDescent="0.25">
      <c r="A37" s="59"/>
      <c r="B37" s="77" t="s">
        <v>306</v>
      </c>
      <c r="C37" s="78" t="s">
        <v>307</v>
      </c>
      <c r="D37" s="79" t="s">
        <v>308</v>
      </c>
      <c r="E37" s="30" t="s">
        <v>85</v>
      </c>
    </row>
    <row r="38" spans="1:5" x14ac:dyDescent="0.25">
      <c r="A38" s="45" t="s">
        <v>309</v>
      </c>
      <c r="B38" s="33">
        <f>B4+B21</f>
        <v>642256.65</v>
      </c>
      <c r="C38" s="34">
        <f t="shared" ref="C38:D38" si="4">C4+C21</f>
        <v>102203.59</v>
      </c>
      <c r="D38" s="82">
        <f t="shared" si="4"/>
        <v>22155.88</v>
      </c>
      <c r="E38" s="11">
        <f>SUM(B38:D38)</f>
        <v>766616.12</v>
      </c>
    </row>
    <row r="39" spans="1:5" x14ac:dyDescent="0.25">
      <c r="A39" s="46" t="s">
        <v>310</v>
      </c>
      <c r="B39" s="35">
        <f t="shared" ref="B39:D47" si="5">B5+B22</f>
        <v>106895.42</v>
      </c>
      <c r="C39" s="5">
        <f t="shared" si="5"/>
        <v>559388.44000000006</v>
      </c>
      <c r="D39" s="83">
        <f t="shared" si="5"/>
        <v>109881.49999999999</v>
      </c>
      <c r="E39" s="12">
        <f t="shared" ref="E39:E48" si="6">SUM(B39:D39)</f>
        <v>776165.3600000001</v>
      </c>
    </row>
    <row r="40" spans="1:5" x14ac:dyDescent="0.25">
      <c r="A40" s="46" t="s">
        <v>311</v>
      </c>
      <c r="B40" s="35">
        <f t="shared" si="5"/>
        <v>34966.600000000006</v>
      </c>
      <c r="C40" s="5">
        <f t="shared" si="5"/>
        <v>617600.78</v>
      </c>
      <c r="D40" s="83">
        <f t="shared" si="5"/>
        <v>130617.74</v>
      </c>
      <c r="E40" s="12">
        <f t="shared" si="6"/>
        <v>783185.12</v>
      </c>
    </row>
    <row r="41" spans="1:5" x14ac:dyDescent="0.25">
      <c r="A41" s="46" t="s">
        <v>312</v>
      </c>
      <c r="B41" s="35">
        <f t="shared" si="5"/>
        <v>25825.64</v>
      </c>
      <c r="C41" s="5">
        <f t="shared" si="5"/>
        <v>630768.44000000006</v>
      </c>
      <c r="D41" s="83">
        <f t="shared" si="5"/>
        <v>135642.09</v>
      </c>
      <c r="E41" s="12">
        <f t="shared" si="6"/>
        <v>792236.17</v>
      </c>
    </row>
    <row r="42" spans="1:5" x14ac:dyDescent="0.25">
      <c r="A42" s="46" t="s">
        <v>313</v>
      </c>
      <c r="B42" s="35">
        <f t="shared" si="5"/>
        <v>65472.21</v>
      </c>
      <c r="C42" s="5">
        <f t="shared" si="5"/>
        <v>3108716.27</v>
      </c>
      <c r="D42" s="83">
        <f t="shared" si="5"/>
        <v>772463.66999999993</v>
      </c>
      <c r="E42" s="12">
        <f t="shared" si="6"/>
        <v>3946652.15</v>
      </c>
    </row>
    <row r="43" spans="1:5" x14ac:dyDescent="0.25">
      <c r="A43" s="46" t="s">
        <v>314</v>
      </c>
      <c r="B43" s="35">
        <f t="shared" si="5"/>
        <v>37572.079999999994</v>
      </c>
      <c r="C43" s="5">
        <f t="shared" si="5"/>
        <v>1713806.14</v>
      </c>
      <c r="D43" s="83">
        <f t="shared" si="5"/>
        <v>1403737.5699999998</v>
      </c>
      <c r="E43" s="12">
        <f t="shared" si="6"/>
        <v>3155115.79</v>
      </c>
    </row>
    <row r="44" spans="1:5" x14ac:dyDescent="0.25">
      <c r="A44" s="46" t="s">
        <v>315</v>
      </c>
      <c r="B44" s="35">
        <f t="shared" si="5"/>
        <v>89848.61</v>
      </c>
      <c r="C44" s="5">
        <f t="shared" si="5"/>
        <v>787148.45</v>
      </c>
      <c r="D44" s="83">
        <f t="shared" si="5"/>
        <v>1441672.3199999998</v>
      </c>
      <c r="E44" s="12">
        <f t="shared" si="6"/>
        <v>2318669.38</v>
      </c>
    </row>
    <row r="45" spans="1:5" x14ac:dyDescent="0.25">
      <c r="A45" s="46" t="s">
        <v>316</v>
      </c>
      <c r="B45" s="35">
        <f t="shared" si="5"/>
        <v>2524085.4699999997</v>
      </c>
      <c r="C45" s="5">
        <f t="shared" si="5"/>
        <v>1278639.8900000001</v>
      </c>
      <c r="D45" s="83">
        <f t="shared" si="5"/>
        <v>1496420.79</v>
      </c>
      <c r="E45" s="12">
        <f t="shared" si="6"/>
        <v>5299146.1500000004</v>
      </c>
    </row>
    <row r="46" spans="1:5" x14ac:dyDescent="0.25">
      <c r="A46" s="46" t="s">
        <v>8</v>
      </c>
      <c r="B46" s="35">
        <f t="shared" si="5"/>
        <v>3532718.7</v>
      </c>
      <c r="C46" s="5">
        <f t="shared" si="5"/>
        <v>143054.41000000003</v>
      </c>
      <c r="D46" s="83">
        <f t="shared" si="5"/>
        <v>152395.58000000002</v>
      </c>
      <c r="E46" s="12">
        <f t="shared" si="6"/>
        <v>3828168.6900000004</v>
      </c>
    </row>
    <row r="47" spans="1:5" x14ac:dyDescent="0.25">
      <c r="A47" s="46" t="s">
        <v>317</v>
      </c>
      <c r="B47" s="84">
        <f t="shared" si="5"/>
        <v>40499200.850000001</v>
      </c>
      <c r="C47" s="85">
        <f t="shared" si="5"/>
        <v>156596.97</v>
      </c>
      <c r="D47" s="86">
        <f t="shared" si="5"/>
        <v>215604.05000000002</v>
      </c>
      <c r="E47" s="12">
        <f t="shared" si="6"/>
        <v>40871401.869999997</v>
      </c>
    </row>
    <row r="48" spans="1:5" x14ac:dyDescent="0.25">
      <c r="A48" s="76" t="s">
        <v>85</v>
      </c>
      <c r="B48" s="87">
        <f>SUM(B38:B47)</f>
        <v>47558842.230000004</v>
      </c>
      <c r="C48" s="88">
        <f t="shared" ref="C48:D48" si="7">SUM(C38:C47)</f>
        <v>9097923.3800000008</v>
      </c>
      <c r="D48" s="89">
        <f t="shared" si="7"/>
        <v>5880591.1899999995</v>
      </c>
      <c r="E48" s="13">
        <f t="shared" si="6"/>
        <v>62537356.800000004</v>
      </c>
    </row>
    <row r="49" spans="1:1" x14ac:dyDescent="0.25">
      <c r="A49" s="48" t="s">
        <v>297</v>
      </c>
    </row>
    <row r="50" spans="1:1" x14ac:dyDescent="0.25">
      <c r="A50" s="48" t="s">
        <v>129</v>
      </c>
    </row>
    <row r="51" spans="1:1" x14ac:dyDescent="0.25">
      <c r="A51" s="39" t="s">
        <v>346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19" workbookViewId="0"/>
  </sheetViews>
  <sheetFormatPr baseColWidth="10" defaultRowHeight="15" x14ac:dyDescent="0.25"/>
  <cols>
    <col min="1" max="1" width="12.85546875" style="2" customWidth="1"/>
    <col min="2" max="4" width="33.28515625" style="2" customWidth="1"/>
    <col min="5" max="5" width="22.140625" style="2" customWidth="1"/>
    <col min="6" max="16384" width="11.42578125" style="2"/>
  </cols>
  <sheetData>
    <row r="1" spans="1:5" x14ac:dyDescent="0.25">
      <c r="A1" s="1" t="s">
        <v>321</v>
      </c>
    </row>
    <row r="2" spans="1:5" x14ac:dyDescent="0.25">
      <c r="A2" s="3" t="s">
        <v>69</v>
      </c>
    </row>
    <row r="3" spans="1:5" ht="24" x14ac:dyDescent="0.25">
      <c r="A3" s="59"/>
      <c r="B3" s="77" t="s">
        <v>306</v>
      </c>
      <c r="C3" s="78" t="s">
        <v>307</v>
      </c>
      <c r="D3" s="79" t="s">
        <v>308</v>
      </c>
      <c r="E3" s="30" t="s">
        <v>85</v>
      </c>
    </row>
    <row r="4" spans="1:5" x14ac:dyDescent="0.25">
      <c r="A4" s="45" t="s">
        <v>309</v>
      </c>
      <c r="B4" s="33">
        <v>4286.66</v>
      </c>
      <c r="C4" s="34">
        <v>685.76</v>
      </c>
      <c r="D4" s="82">
        <v>157.72</v>
      </c>
      <c r="E4" s="11">
        <f>SUM(B4:D4)</f>
        <v>5130.1400000000003</v>
      </c>
    </row>
    <row r="5" spans="1:5" x14ac:dyDescent="0.25">
      <c r="A5" s="46" t="s">
        <v>310</v>
      </c>
      <c r="B5" s="35">
        <v>2049.23</v>
      </c>
      <c r="C5" s="5">
        <v>4161.1000000000004</v>
      </c>
      <c r="D5" s="83">
        <v>572.44000000000005</v>
      </c>
      <c r="E5" s="12">
        <f t="shared" ref="E5:E14" si="0">SUM(B5:D5)</f>
        <v>6782.77</v>
      </c>
    </row>
    <row r="6" spans="1:5" x14ac:dyDescent="0.25">
      <c r="A6" s="46" t="s">
        <v>311</v>
      </c>
      <c r="B6" s="35">
        <v>644.11</v>
      </c>
      <c r="C6" s="5">
        <v>5699.68</v>
      </c>
      <c r="D6" s="83">
        <v>994.17999999999984</v>
      </c>
      <c r="E6" s="12">
        <f t="shared" si="0"/>
        <v>7337.9699999999993</v>
      </c>
    </row>
    <row r="7" spans="1:5" x14ac:dyDescent="0.25">
      <c r="A7" s="46" t="s">
        <v>312</v>
      </c>
      <c r="B7" s="35">
        <v>509.48</v>
      </c>
      <c r="C7" s="5">
        <v>6983.42</v>
      </c>
      <c r="D7" s="83">
        <v>1030.02</v>
      </c>
      <c r="E7" s="12">
        <f t="shared" si="0"/>
        <v>8522.92</v>
      </c>
    </row>
    <row r="8" spans="1:5" x14ac:dyDescent="0.25">
      <c r="A8" s="46" t="s">
        <v>313</v>
      </c>
      <c r="B8" s="35">
        <v>2010.82</v>
      </c>
      <c r="C8" s="5">
        <v>43048.18</v>
      </c>
      <c r="D8" s="83">
        <v>7622.86</v>
      </c>
      <c r="E8" s="12">
        <f t="shared" si="0"/>
        <v>52681.86</v>
      </c>
    </row>
    <row r="9" spans="1:5" x14ac:dyDescent="0.25">
      <c r="A9" s="46" t="s">
        <v>314</v>
      </c>
      <c r="B9" s="35">
        <v>1807.01</v>
      </c>
      <c r="C9" s="5">
        <v>38964.32</v>
      </c>
      <c r="D9" s="83">
        <v>14857.029999999999</v>
      </c>
      <c r="E9" s="12">
        <f t="shared" si="0"/>
        <v>55628.36</v>
      </c>
    </row>
    <row r="10" spans="1:5" x14ac:dyDescent="0.25">
      <c r="A10" s="46" t="s">
        <v>315</v>
      </c>
      <c r="B10" s="35">
        <v>5110.21</v>
      </c>
      <c r="C10" s="5">
        <v>26948.959999999999</v>
      </c>
      <c r="D10" s="83">
        <v>20916.710000000003</v>
      </c>
      <c r="E10" s="12">
        <f t="shared" si="0"/>
        <v>52975.880000000005</v>
      </c>
    </row>
    <row r="11" spans="1:5" x14ac:dyDescent="0.25">
      <c r="A11" s="46" t="s">
        <v>316</v>
      </c>
      <c r="B11" s="35">
        <v>84207.9</v>
      </c>
      <c r="C11" s="5">
        <v>61318.25</v>
      </c>
      <c r="D11" s="83">
        <v>38801.5</v>
      </c>
      <c r="E11" s="12">
        <f t="shared" si="0"/>
        <v>184327.65</v>
      </c>
    </row>
    <row r="12" spans="1:5" x14ac:dyDescent="0.25">
      <c r="A12" s="46" t="s">
        <v>8</v>
      </c>
      <c r="B12" s="35">
        <v>159352.98000000001</v>
      </c>
      <c r="C12" s="5">
        <v>20151.150000000001</v>
      </c>
      <c r="D12" s="83">
        <v>12704.02</v>
      </c>
      <c r="E12" s="12">
        <f t="shared" si="0"/>
        <v>192208.15</v>
      </c>
    </row>
    <row r="13" spans="1:5" x14ac:dyDescent="0.25">
      <c r="A13" s="46" t="s">
        <v>317</v>
      </c>
      <c r="B13" s="84">
        <v>2231026.61</v>
      </c>
      <c r="C13" s="85">
        <v>25264.42</v>
      </c>
      <c r="D13" s="86">
        <v>23265.16</v>
      </c>
      <c r="E13" s="12">
        <f t="shared" si="0"/>
        <v>2279556.19</v>
      </c>
    </row>
    <row r="14" spans="1:5" x14ac:dyDescent="0.25">
      <c r="A14" s="76" t="s">
        <v>85</v>
      </c>
      <c r="B14" s="87">
        <f>SUM(B4:B13)</f>
        <v>2491005.0099999998</v>
      </c>
      <c r="C14" s="88">
        <f t="shared" ref="C14:D14" si="1">SUM(C4:C13)</f>
        <v>233225.24</v>
      </c>
      <c r="D14" s="89">
        <f t="shared" si="1"/>
        <v>120921.64000000001</v>
      </c>
      <c r="E14" s="13">
        <f t="shared" si="0"/>
        <v>2845151.89</v>
      </c>
    </row>
    <row r="15" spans="1:5" x14ac:dyDescent="0.25">
      <c r="A15" s="48" t="s">
        <v>297</v>
      </c>
    </row>
    <row r="16" spans="1:5" x14ac:dyDescent="0.25">
      <c r="A16" s="48" t="s">
        <v>129</v>
      </c>
    </row>
    <row r="17" spans="1:5" x14ac:dyDescent="0.25">
      <c r="A17" s="39" t="s">
        <v>346</v>
      </c>
    </row>
    <row r="19" spans="1:5" x14ac:dyDescent="0.25">
      <c r="A19" s="3" t="s">
        <v>70</v>
      </c>
    </row>
    <row r="20" spans="1:5" ht="24" x14ac:dyDescent="0.25">
      <c r="A20" s="59"/>
      <c r="B20" s="77" t="s">
        <v>306</v>
      </c>
      <c r="C20" s="78" t="s">
        <v>307</v>
      </c>
      <c r="D20" s="79" t="s">
        <v>308</v>
      </c>
      <c r="E20" s="30" t="s">
        <v>85</v>
      </c>
    </row>
    <row r="21" spans="1:5" x14ac:dyDescent="0.25">
      <c r="A21" s="45" t="s">
        <v>309</v>
      </c>
      <c r="B21" s="33">
        <v>326529.67</v>
      </c>
      <c r="C21" s="34">
        <v>50124.03</v>
      </c>
      <c r="D21" s="82">
        <v>10539.750000000002</v>
      </c>
      <c r="E21" s="11">
        <f>SUM(B21:D21)</f>
        <v>387193.44999999995</v>
      </c>
    </row>
    <row r="22" spans="1:5" x14ac:dyDescent="0.25">
      <c r="A22" s="46" t="s">
        <v>310</v>
      </c>
      <c r="B22" s="35">
        <v>53588.55</v>
      </c>
      <c r="C22" s="5">
        <v>281232.03000000003</v>
      </c>
      <c r="D22" s="83">
        <v>55131.040000000001</v>
      </c>
      <c r="E22" s="12">
        <f t="shared" ref="E22:E31" si="2">SUM(B22:D22)</f>
        <v>389951.62</v>
      </c>
    </row>
    <row r="23" spans="1:5" x14ac:dyDescent="0.25">
      <c r="A23" s="46" t="s">
        <v>311</v>
      </c>
      <c r="B23" s="35">
        <v>17496.73</v>
      </c>
      <c r="C23" s="5">
        <v>309086.13</v>
      </c>
      <c r="D23" s="83">
        <v>65384.950000000004</v>
      </c>
      <c r="E23" s="12">
        <f t="shared" si="2"/>
        <v>391967.81</v>
      </c>
    </row>
    <row r="24" spans="1:5" x14ac:dyDescent="0.25">
      <c r="A24" s="46" t="s">
        <v>312</v>
      </c>
      <c r="B24" s="35">
        <v>12808.86</v>
      </c>
      <c r="C24" s="5">
        <v>315294.64</v>
      </c>
      <c r="D24" s="83">
        <v>68488.320000000007</v>
      </c>
      <c r="E24" s="12">
        <f t="shared" si="2"/>
        <v>396591.82</v>
      </c>
    </row>
    <row r="25" spans="1:5" x14ac:dyDescent="0.25">
      <c r="A25" s="46" t="s">
        <v>313</v>
      </c>
      <c r="B25" s="35">
        <v>31955.040000000001</v>
      </c>
      <c r="C25" s="5">
        <v>1542864.13</v>
      </c>
      <c r="D25" s="83">
        <v>391706.62</v>
      </c>
      <c r="E25" s="12">
        <f t="shared" si="2"/>
        <v>1966525.79</v>
      </c>
    </row>
    <row r="26" spans="1:5" x14ac:dyDescent="0.25">
      <c r="A26" s="46" t="s">
        <v>314</v>
      </c>
      <c r="B26" s="35">
        <v>18069.71</v>
      </c>
      <c r="C26" s="5">
        <v>829422.32</v>
      </c>
      <c r="D26" s="83">
        <v>711366.80999999982</v>
      </c>
      <c r="E26" s="12">
        <f t="shared" si="2"/>
        <v>1558858.8399999999</v>
      </c>
    </row>
    <row r="27" spans="1:5" x14ac:dyDescent="0.25">
      <c r="A27" s="46" t="s">
        <v>315</v>
      </c>
      <c r="B27" s="35">
        <v>47855.54</v>
      </c>
      <c r="C27" s="5">
        <v>365454.62</v>
      </c>
      <c r="D27" s="83">
        <v>722285.7</v>
      </c>
      <c r="E27" s="12">
        <f t="shared" si="2"/>
        <v>1135595.8599999999</v>
      </c>
    </row>
    <row r="28" spans="1:5" x14ac:dyDescent="0.25">
      <c r="A28" s="46" t="s">
        <v>316</v>
      </c>
      <c r="B28" s="35">
        <v>1266715.3899999999</v>
      </c>
      <c r="C28" s="5">
        <v>545640.67000000004</v>
      </c>
      <c r="D28" s="83">
        <v>691688.58000000007</v>
      </c>
      <c r="E28" s="12">
        <f t="shared" si="2"/>
        <v>2504044.64</v>
      </c>
    </row>
    <row r="29" spans="1:5" x14ac:dyDescent="0.25">
      <c r="A29" s="46" t="s">
        <v>8</v>
      </c>
      <c r="B29" s="35">
        <v>1593127.2</v>
      </c>
      <c r="C29" s="5">
        <v>49156.76</v>
      </c>
      <c r="D29" s="83">
        <v>54723.350000000006</v>
      </c>
      <c r="E29" s="12">
        <f t="shared" si="2"/>
        <v>1697007.31</v>
      </c>
    </row>
    <row r="30" spans="1:5" x14ac:dyDescent="0.25">
      <c r="A30" s="46" t="s">
        <v>317</v>
      </c>
      <c r="B30" s="84">
        <v>16861238.640000001</v>
      </c>
      <c r="C30" s="85">
        <v>47126.31</v>
      </c>
      <c r="D30" s="86">
        <v>67373.360000000015</v>
      </c>
      <c r="E30" s="12">
        <f t="shared" si="2"/>
        <v>16975738.309999999</v>
      </c>
    </row>
    <row r="31" spans="1:5" x14ac:dyDescent="0.25">
      <c r="A31" s="76" t="s">
        <v>85</v>
      </c>
      <c r="B31" s="87">
        <f>SUM(B21:B30)</f>
        <v>20229385.329999998</v>
      </c>
      <c r="C31" s="88">
        <f t="shared" ref="C31" si="3">SUM(C21:C30)</f>
        <v>4335401.6399999997</v>
      </c>
      <c r="D31" s="89">
        <f t="shared" ref="D31" si="4">SUM(D21:D30)</f>
        <v>2838688.4799999995</v>
      </c>
      <c r="E31" s="13">
        <f t="shared" si="2"/>
        <v>27403475.449999999</v>
      </c>
    </row>
    <row r="32" spans="1:5" x14ac:dyDescent="0.25">
      <c r="A32" s="48" t="s">
        <v>297</v>
      </c>
    </row>
    <row r="33" spans="1:5" x14ac:dyDescent="0.25">
      <c r="A33" s="48" t="s">
        <v>129</v>
      </c>
    </row>
    <row r="34" spans="1:5" x14ac:dyDescent="0.25">
      <c r="A34" s="39" t="s">
        <v>346</v>
      </c>
    </row>
    <row r="36" spans="1:5" x14ac:dyDescent="0.25">
      <c r="A36" s="3" t="s">
        <v>28</v>
      </c>
    </row>
    <row r="37" spans="1:5" ht="24" x14ac:dyDescent="0.25">
      <c r="A37" s="59"/>
      <c r="B37" s="77" t="s">
        <v>306</v>
      </c>
      <c r="C37" s="78" t="s">
        <v>307</v>
      </c>
      <c r="D37" s="79" t="s">
        <v>308</v>
      </c>
      <c r="E37" s="30" t="s">
        <v>85</v>
      </c>
    </row>
    <row r="38" spans="1:5" x14ac:dyDescent="0.25">
      <c r="A38" s="45" t="s">
        <v>309</v>
      </c>
      <c r="B38" s="33">
        <f>B4+B21</f>
        <v>330816.32999999996</v>
      </c>
      <c r="C38" s="34">
        <f t="shared" ref="C38:D38" si="5">C4+C21</f>
        <v>50809.79</v>
      </c>
      <c r="D38" s="82">
        <f t="shared" si="5"/>
        <v>10697.470000000001</v>
      </c>
      <c r="E38" s="11">
        <f>SUM(B38:D38)</f>
        <v>392323.58999999997</v>
      </c>
    </row>
    <row r="39" spans="1:5" x14ac:dyDescent="0.25">
      <c r="A39" s="46" t="s">
        <v>310</v>
      </c>
      <c r="B39" s="35">
        <f t="shared" ref="B39:D47" si="6">B5+B22</f>
        <v>55637.780000000006</v>
      </c>
      <c r="C39" s="5">
        <f t="shared" si="6"/>
        <v>285393.13</v>
      </c>
      <c r="D39" s="83">
        <f t="shared" si="6"/>
        <v>55703.48</v>
      </c>
      <c r="E39" s="12">
        <f t="shared" ref="E39:E48" si="7">SUM(B39:D39)</f>
        <v>396734.39</v>
      </c>
    </row>
    <row r="40" spans="1:5" x14ac:dyDescent="0.25">
      <c r="A40" s="46" t="s">
        <v>311</v>
      </c>
      <c r="B40" s="35">
        <f t="shared" si="6"/>
        <v>18140.84</v>
      </c>
      <c r="C40" s="5">
        <f t="shared" si="6"/>
        <v>314785.81</v>
      </c>
      <c r="D40" s="83">
        <f t="shared" si="6"/>
        <v>66379.13</v>
      </c>
      <c r="E40" s="12">
        <f t="shared" si="7"/>
        <v>399305.78</v>
      </c>
    </row>
    <row r="41" spans="1:5" x14ac:dyDescent="0.25">
      <c r="A41" s="46" t="s">
        <v>312</v>
      </c>
      <c r="B41" s="35">
        <f t="shared" si="6"/>
        <v>13318.34</v>
      </c>
      <c r="C41" s="5">
        <f t="shared" si="6"/>
        <v>322278.06</v>
      </c>
      <c r="D41" s="83">
        <f t="shared" si="6"/>
        <v>69518.340000000011</v>
      </c>
      <c r="E41" s="12">
        <f t="shared" si="7"/>
        <v>405114.74000000005</v>
      </c>
    </row>
    <row r="42" spans="1:5" x14ac:dyDescent="0.25">
      <c r="A42" s="46" t="s">
        <v>313</v>
      </c>
      <c r="B42" s="35">
        <f t="shared" si="6"/>
        <v>33965.86</v>
      </c>
      <c r="C42" s="5">
        <f t="shared" si="6"/>
        <v>1585912.3099999998</v>
      </c>
      <c r="D42" s="83">
        <f t="shared" si="6"/>
        <v>399329.48</v>
      </c>
      <c r="E42" s="12">
        <f t="shared" si="7"/>
        <v>2019207.65</v>
      </c>
    </row>
    <row r="43" spans="1:5" x14ac:dyDescent="0.25">
      <c r="A43" s="46" t="s">
        <v>314</v>
      </c>
      <c r="B43" s="35">
        <f t="shared" si="6"/>
        <v>19876.719999999998</v>
      </c>
      <c r="C43" s="5">
        <f t="shared" si="6"/>
        <v>868386.6399999999</v>
      </c>
      <c r="D43" s="83">
        <f t="shared" si="6"/>
        <v>726223.83999999985</v>
      </c>
      <c r="E43" s="12">
        <f t="shared" si="7"/>
        <v>1614487.1999999997</v>
      </c>
    </row>
    <row r="44" spans="1:5" x14ac:dyDescent="0.25">
      <c r="A44" s="46" t="s">
        <v>315</v>
      </c>
      <c r="B44" s="35">
        <f t="shared" si="6"/>
        <v>52965.75</v>
      </c>
      <c r="C44" s="5">
        <f t="shared" si="6"/>
        <v>392403.58</v>
      </c>
      <c r="D44" s="83">
        <f t="shared" si="6"/>
        <v>743202.40999999992</v>
      </c>
      <c r="E44" s="12">
        <f t="shared" si="7"/>
        <v>1188571.74</v>
      </c>
    </row>
    <row r="45" spans="1:5" x14ac:dyDescent="0.25">
      <c r="A45" s="46" t="s">
        <v>316</v>
      </c>
      <c r="B45" s="35">
        <f t="shared" si="6"/>
        <v>1350923.2899999998</v>
      </c>
      <c r="C45" s="5">
        <f t="shared" si="6"/>
        <v>606958.92000000004</v>
      </c>
      <c r="D45" s="83">
        <f t="shared" si="6"/>
        <v>730490.08000000007</v>
      </c>
      <c r="E45" s="12">
        <f t="shared" si="7"/>
        <v>2688372.29</v>
      </c>
    </row>
    <row r="46" spans="1:5" x14ac:dyDescent="0.25">
      <c r="A46" s="46" t="s">
        <v>8</v>
      </c>
      <c r="B46" s="35">
        <f t="shared" si="6"/>
        <v>1752480.18</v>
      </c>
      <c r="C46" s="5">
        <f t="shared" si="6"/>
        <v>69307.91</v>
      </c>
      <c r="D46" s="83">
        <f t="shared" si="6"/>
        <v>67427.37000000001</v>
      </c>
      <c r="E46" s="12">
        <f t="shared" si="7"/>
        <v>1889215.46</v>
      </c>
    </row>
    <row r="47" spans="1:5" x14ac:dyDescent="0.25">
      <c r="A47" s="46" t="s">
        <v>317</v>
      </c>
      <c r="B47" s="84">
        <f t="shared" si="6"/>
        <v>19092265.25</v>
      </c>
      <c r="C47" s="85">
        <f t="shared" si="6"/>
        <v>72390.73</v>
      </c>
      <c r="D47" s="86">
        <f>D13+D30</f>
        <v>90638.520000000019</v>
      </c>
      <c r="E47" s="12">
        <f t="shared" si="7"/>
        <v>19255294.5</v>
      </c>
    </row>
    <row r="48" spans="1:5" x14ac:dyDescent="0.25">
      <c r="A48" s="76" t="s">
        <v>85</v>
      </c>
      <c r="B48" s="87">
        <f>SUM(B38:B47)</f>
        <v>22720390.34</v>
      </c>
      <c r="C48" s="88">
        <f t="shared" ref="C48:D48" si="8">SUM(C38:C47)</f>
        <v>4568626.88</v>
      </c>
      <c r="D48" s="89">
        <f t="shared" si="8"/>
        <v>2959610.1199999996</v>
      </c>
      <c r="E48" s="13">
        <f t="shared" si="7"/>
        <v>30248627.34</v>
      </c>
    </row>
    <row r="49" spans="1:1" x14ac:dyDescent="0.25">
      <c r="A49" s="48" t="s">
        <v>297</v>
      </c>
    </row>
    <row r="50" spans="1:1" x14ac:dyDescent="0.25">
      <c r="A50" s="48" t="s">
        <v>129</v>
      </c>
    </row>
    <row r="51" spans="1:1" x14ac:dyDescent="0.25">
      <c r="A51" s="39" t="s">
        <v>346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/>
  </sheetViews>
  <sheetFormatPr baseColWidth="10" defaultRowHeight="15" x14ac:dyDescent="0.25"/>
  <cols>
    <col min="1" max="1" width="12.85546875" style="2" customWidth="1"/>
    <col min="2" max="4" width="34.7109375" style="2" customWidth="1"/>
    <col min="5" max="5" width="22.140625" style="2" customWidth="1"/>
    <col min="6" max="16384" width="11.42578125" style="2"/>
  </cols>
  <sheetData>
    <row r="1" spans="1:5" x14ac:dyDescent="0.25">
      <c r="A1" s="1" t="s">
        <v>322</v>
      </c>
    </row>
    <row r="2" spans="1:5" x14ac:dyDescent="0.25">
      <c r="A2" s="3" t="s">
        <v>69</v>
      </c>
    </row>
    <row r="3" spans="1:5" ht="24" x14ac:dyDescent="0.25">
      <c r="A3" s="59"/>
      <c r="B3" s="77" t="s">
        <v>306</v>
      </c>
      <c r="C3" s="78" t="s">
        <v>307</v>
      </c>
      <c r="D3" s="79" t="s">
        <v>308</v>
      </c>
      <c r="E3" s="30" t="s">
        <v>85</v>
      </c>
    </row>
    <row r="4" spans="1:5" x14ac:dyDescent="0.25">
      <c r="A4" s="45" t="s">
        <v>309</v>
      </c>
      <c r="B4" s="33">
        <v>4224.24</v>
      </c>
      <c r="C4" s="34">
        <v>700.86</v>
      </c>
      <c r="D4" s="82">
        <v>157.23999999999998</v>
      </c>
      <c r="E4" s="11">
        <f>SUM(B4:D4)</f>
        <v>5082.3399999999992</v>
      </c>
    </row>
    <row r="5" spans="1:5" x14ac:dyDescent="0.25">
      <c r="A5" s="46" t="s">
        <v>310</v>
      </c>
      <c r="B5" s="35">
        <v>1771.57</v>
      </c>
      <c r="C5" s="5">
        <v>3920.45</v>
      </c>
      <c r="D5" s="83">
        <v>513.54</v>
      </c>
      <c r="E5" s="12">
        <f t="shared" ref="E5:E14" si="0">SUM(B5:D5)</f>
        <v>6205.5599999999995</v>
      </c>
    </row>
    <row r="6" spans="1:5" x14ac:dyDescent="0.25">
      <c r="A6" s="46" t="s">
        <v>311</v>
      </c>
      <c r="B6" s="35">
        <v>630.97</v>
      </c>
      <c r="C6" s="5">
        <v>5826.11</v>
      </c>
      <c r="D6" s="83">
        <v>901.5100000000001</v>
      </c>
      <c r="E6" s="12">
        <f t="shared" si="0"/>
        <v>7358.59</v>
      </c>
    </row>
    <row r="7" spans="1:5" x14ac:dyDescent="0.25">
      <c r="A7" s="46" t="s">
        <v>312</v>
      </c>
      <c r="B7" s="35">
        <v>460.75</v>
      </c>
      <c r="C7" s="5">
        <v>6607.19</v>
      </c>
      <c r="D7" s="83">
        <v>988.47</v>
      </c>
      <c r="E7" s="12">
        <f t="shared" si="0"/>
        <v>8056.41</v>
      </c>
    </row>
    <row r="8" spans="1:5" x14ac:dyDescent="0.25">
      <c r="A8" s="46" t="s">
        <v>313</v>
      </c>
      <c r="B8" s="35">
        <v>1800.08</v>
      </c>
      <c r="C8" s="5">
        <v>42404</v>
      </c>
      <c r="D8" s="83">
        <v>7465.43</v>
      </c>
      <c r="E8" s="12">
        <f t="shared" si="0"/>
        <v>51669.51</v>
      </c>
    </row>
    <row r="9" spans="1:5" x14ac:dyDescent="0.25">
      <c r="A9" s="46" t="s">
        <v>314</v>
      </c>
      <c r="B9" s="35">
        <v>1923.56</v>
      </c>
      <c r="C9" s="5">
        <v>38759.61</v>
      </c>
      <c r="D9" s="83">
        <v>14252.369999999999</v>
      </c>
      <c r="E9" s="12">
        <f t="shared" si="0"/>
        <v>54935.539999999994</v>
      </c>
    </row>
    <row r="10" spans="1:5" x14ac:dyDescent="0.25">
      <c r="A10" s="46" t="s">
        <v>315</v>
      </c>
      <c r="B10" s="35">
        <v>3159.04</v>
      </c>
      <c r="C10" s="5">
        <v>27722.89</v>
      </c>
      <c r="D10" s="83">
        <v>18522.920000000002</v>
      </c>
      <c r="E10" s="12">
        <f t="shared" si="0"/>
        <v>49404.850000000006</v>
      </c>
    </row>
    <row r="11" spans="1:5" x14ac:dyDescent="0.25">
      <c r="A11" s="46" t="s">
        <v>316</v>
      </c>
      <c r="B11" s="35">
        <v>89231.61</v>
      </c>
      <c r="C11" s="5">
        <v>72255.09</v>
      </c>
      <c r="D11" s="83">
        <v>43395.669999999991</v>
      </c>
      <c r="E11" s="12">
        <f t="shared" si="0"/>
        <v>204882.37</v>
      </c>
    </row>
    <row r="12" spans="1:5" x14ac:dyDescent="0.25">
      <c r="A12" s="46" t="s">
        <v>8</v>
      </c>
      <c r="B12" s="35">
        <v>197984.51</v>
      </c>
      <c r="C12" s="5">
        <v>22011.09</v>
      </c>
      <c r="D12" s="83">
        <v>16359.960000000001</v>
      </c>
      <c r="E12" s="12">
        <f t="shared" si="0"/>
        <v>236355.56</v>
      </c>
    </row>
    <row r="13" spans="1:5" x14ac:dyDescent="0.25">
      <c r="A13" s="46" t="s">
        <v>317</v>
      </c>
      <c r="B13" s="84">
        <v>2308821.92</v>
      </c>
      <c r="C13" s="85">
        <v>30143.15</v>
      </c>
      <c r="D13" s="86">
        <v>27721.179999999997</v>
      </c>
      <c r="E13" s="12">
        <f t="shared" si="0"/>
        <v>2366686.25</v>
      </c>
    </row>
    <row r="14" spans="1:5" x14ac:dyDescent="0.25">
      <c r="A14" s="76" t="s">
        <v>85</v>
      </c>
      <c r="B14" s="87">
        <f>SUM(B4:B13)</f>
        <v>2610008.25</v>
      </c>
      <c r="C14" s="88">
        <f t="shared" ref="C14:D14" si="1">SUM(C4:C13)</f>
        <v>250350.44</v>
      </c>
      <c r="D14" s="89">
        <f t="shared" si="1"/>
        <v>130278.29</v>
      </c>
      <c r="E14" s="13">
        <f t="shared" si="0"/>
        <v>2990636.98</v>
      </c>
    </row>
    <row r="15" spans="1:5" x14ac:dyDescent="0.25">
      <c r="A15" s="48" t="s">
        <v>297</v>
      </c>
    </row>
    <row r="16" spans="1:5" x14ac:dyDescent="0.25">
      <c r="A16" s="48" t="s">
        <v>129</v>
      </c>
    </row>
    <row r="17" spans="1:5" x14ac:dyDescent="0.25">
      <c r="A17" s="39" t="s">
        <v>346</v>
      </c>
    </row>
    <row r="19" spans="1:5" x14ac:dyDescent="0.25">
      <c r="A19" s="3" t="s">
        <v>70</v>
      </c>
    </row>
    <row r="20" spans="1:5" ht="24" x14ac:dyDescent="0.25">
      <c r="A20" s="59"/>
      <c r="B20" s="77" t="s">
        <v>306</v>
      </c>
      <c r="C20" s="78" t="s">
        <v>307</v>
      </c>
      <c r="D20" s="79" t="s">
        <v>308</v>
      </c>
      <c r="E20" s="30" t="s">
        <v>85</v>
      </c>
    </row>
    <row r="21" spans="1:5" x14ac:dyDescent="0.25">
      <c r="A21" s="45" t="s">
        <v>309</v>
      </c>
      <c r="B21" s="33">
        <v>307216.08</v>
      </c>
      <c r="C21" s="34">
        <v>50692.94</v>
      </c>
      <c r="D21" s="82">
        <v>11301.17</v>
      </c>
      <c r="E21" s="11">
        <f>SUM(B21:D21)</f>
        <v>369210.19</v>
      </c>
    </row>
    <row r="22" spans="1:5" x14ac:dyDescent="0.25">
      <c r="A22" s="46" t="s">
        <v>310</v>
      </c>
      <c r="B22" s="35">
        <v>49486.07</v>
      </c>
      <c r="C22" s="5">
        <v>270074.86</v>
      </c>
      <c r="D22" s="83">
        <v>53664.479999999989</v>
      </c>
      <c r="E22" s="12">
        <f t="shared" ref="E22:E31" si="2">SUM(B22:D22)</f>
        <v>373225.41</v>
      </c>
    </row>
    <row r="23" spans="1:5" x14ac:dyDescent="0.25">
      <c r="A23" s="46" t="s">
        <v>311</v>
      </c>
      <c r="B23" s="35">
        <v>16194.79</v>
      </c>
      <c r="C23" s="5">
        <v>296988.86</v>
      </c>
      <c r="D23" s="83">
        <v>63337.1</v>
      </c>
      <c r="E23" s="12">
        <f t="shared" si="2"/>
        <v>376520.74999999994</v>
      </c>
    </row>
    <row r="24" spans="1:5" x14ac:dyDescent="0.25">
      <c r="A24" s="46" t="s">
        <v>312</v>
      </c>
      <c r="B24" s="35">
        <v>12046.55</v>
      </c>
      <c r="C24" s="5">
        <v>301883.19</v>
      </c>
      <c r="D24" s="83">
        <v>65135.28</v>
      </c>
      <c r="E24" s="12">
        <f t="shared" si="2"/>
        <v>379065.02</v>
      </c>
    </row>
    <row r="25" spans="1:5" x14ac:dyDescent="0.25">
      <c r="A25" s="46" t="s">
        <v>313</v>
      </c>
      <c r="B25" s="35">
        <v>29706.27</v>
      </c>
      <c r="C25" s="5">
        <v>1480399.96</v>
      </c>
      <c r="D25" s="83">
        <v>365668.75999999995</v>
      </c>
      <c r="E25" s="12">
        <f t="shared" si="2"/>
        <v>1875774.99</v>
      </c>
    </row>
    <row r="26" spans="1:5" x14ac:dyDescent="0.25">
      <c r="A26" s="46" t="s">
        <v>314</v>
      </c>
      <c r="B26" s="35">
        <v>15771.8</v>
      </c>
      <c r="C26" s="5">
        <v>806659.89</v>
      </c>
      <c r="D26" s="83">
        <v>663261.3600000001</v>
      </c>
      <c r="E26" s="12">
        <f t="shared" si="2"/>
        <v>1485693.0500000003</v>
      </c>
    </row>
    <row r="27" spans="1:5" x14ac:dyDescent="0.25">
      <c r="A27" s="46" t="s">
        <v>315</v>
      </c>
      <c r="B27" s="35">
        <v>33723.82</v>
      </c>
      <c r="C27" s="5">
        <v>367021.98</v>
      </c>
      <c r="D27" s="83">
        <v>679946.98999999987</v>
      </c>
      <c r="E27" s="12">
        <f t="shared" si="2"/>
        <v>1080692.7899999998</v>
      </c>
    </row>
    <row r="28" spans="1:5" x14ac:dyDescent="0.25">
      <c r="A28" s="46" t="s">
        <v>316</v>
      </c>
      <c r="B28" s="35">
        <v>1083930.57</v>
      </c>
      <c r="C28" s="5">
        <v>599425.88</v>
      </c>
      <c r="D28" s="83">
        <v>722535.03999999992</v>
      </c>
      <c r="E28" s="12">
        <f t="shared" si="2"/>
        <v>2405891.4900000002</v>
      </c>
    </row>
    <row r="29" spans="1:5" x14ac:dyDescent="0.25">
      <c r="A29" s="46" t="s">
        <v>8</v>
      </c>
      <c r="B29" s="35">
        <v>1582254.01</v>
      </c>
      <c r="C29" s="5">
        <v>51735.41</v>
      </c>
      <c r="D29" s="83">
        <v>68608.25</v>
      </c>
      <c r="E29" s="12">
        <f t="shared" si="2"/>
        <v>1702597.67</v>
      </c>
    </row>
    <row r="30" spans="1:5" x14ac:dyDescent="0.25">
      <c r="A30" s="46" t="s">
        <v>317</v>
      </c>
      <c r="B30" s="84">
        <v>19098113.68</v>
      </c>
      <c r="C30" s="85">
        <v>54063.09</v>
      </c>
      <c r="D30" s="86">
        <v>97244.35</v>
      </c>
      <c r="E30" s="12">
        <f t="shared" si="2"/>
        <v>19249421.120000001</v>
      </c>
    </row>
    <row r="31" spans="1:5" x14ac:dyDescent="0.25">
      <c r="A31" s="76" t="s">
        <v>85</v>
      </c>
      <c r="B31" s="87">
        <f>SUM(B21:B30)</f>
        <v>22228443.640000001</v>
      </c>
      <c r="C31" s="88">
        <f t="shared" ref="C31" si="3">SUM(C21:C30)</f>
        <v>4278946.0599999996</v>
      </c>
      <c r="D31" s="89">
        <f t="shared" ref="D31" si="4">SUM(D21:D30)</f>
        <v>2790702.78</v>
      </c>
      <c r="E31" s="13">
        <f t="shared" si="2"/>
        <v>29298092.48</v>
      </c>
    </row>
    <row r="32" spans="1:5" x14ac:dyDescent="0.25">
      <c r="A32" s="48" t="s">
        <v>297</v>
      </c>
    </row>
    <row r="33" spans="1:5" x14ac:dyDescent="0.25">
      <c r="A33" s="48" t="s">
        <v>129</v>
      </c>
    </row>
    <row r="34" spans="1:5" x14ac:dyDescent="0.25">
      <c r="A34" s="39" t="s">
        <v>346</v>
      </c>
    </row>
    <row r="36" spans="1:5" x14ac:dyDescent="0.25">
      <c r="A36" s="3" t="s">
        <v>28</v>
      </c>
    </row>
    <row r="37" spans="1:5" ht="24" x14ac:dyDescent="0.25">
      <c r="A37" s="59"/>
      <c r="B37" s="77" t="s">
        <v>306</v>
      </c>
      <c r="C37" s="78" t="s">
        <v>307</v>
      </c>
      <c r="D37" s="79" t="s">
        <v>308</v>
      </c>
      <c r="E37" s="30" t="s">
        <v>85</v>
      </c>
    </row>
    <row r="38" spans="1:5" x14ac:dyDescent="0.25">
      <c r="A38" s="45" t="s">
        <v>309</v>
      </c>
      <c r="B38" s="33">
        <f>B4+B21</f>
        <v>311440.32</v>
      </c>
      <c r="C38" s="34">
        <f t="shared" ref="C38:D38" si="5">C4+C21</f>
        <v>51393.8</v>
      </c>
      <c r="D38" s="82">
        <f t="shared" si="5"/>
        <v>11458.41</v>
      </c>
      <c r="E38" s="11">
        <f>SUM(B38:D38)</f>
        <v>374292.52999999997</v>
      </c>
    </row>
    <row r="39" spans="1:5" x14ac:dyDescent="0.25">
      <c r="A39" s="46" t="s">
        <v>310</v>
      </c>
      <c r="B39" s="35">
        <f t="shared" ref="B39:D47" si="6">B5+B22</f>
        <v>51257.64</v>
      </c>
      <c r="C39" s="5">
        <f t="shared" si="6"/>
        <v>273995.31</v>
      </c>
      <c r="D39" s="83">
        <f t="shared" si="6"/>
        <v>54178.01999999999</v>
      </c>
      <c r="E39" s="12">
        <f t="shared" ref="E39:E48" si="7">SUM(B39:D39)</f>
        <v>379430.97</v>
      </c>
    </row>
    <row r="40" spans="1:5" x14ac:dyDescent="0.25">
      <c r="A40" s="46" t="s">
        <v>311</v>
      </c>
      <c r="B40" s="35">
        <f t="shared" si="6"/>
        <v>16825.760000000002</v>
      </c>
      <c r="C40" s="5">
        <f t="shared" si="6"/>
        <v>302814.96999999997</v>
      </c>
      <c r="D40" s="83">
        <f t="shared" si="6"/>
        <v>64238.61</v>
      </c>
      <c r="E40" s="12">
        <f t="shared" si="7"/>
        <v>383879.33999999997</v>
      </c>
    </row>
    <row r="41" spans="1:5" x14ac:dyDescent="0.25">
      <c r="A41" s="46" t="s">
        <v>312</v>
      </c>
      <c r="B41" s="35">
        <f t="shared" si="6"/>
        <v>12507.3</v>
      </c>
      <c r="C41" s="5">
        <f t="shared" si="6"/>
        <v>308490.38</v>
      </c>
      <c r="D41" s="83">
        <f t="shared" si="6"/>
        <v>66123.75</v>
      </c>
      <c r="E41" s="12">
        <f t="shared" si="7"/>
        <v>387121.43</v>
      </c>
    </row>
    <row r="42" spans="1:5" x14ac:dyDescent="0.25">
      <c r="A42" s="46" t="s">
        <v>313</v>
      </c>
      <c r="B42" s="35">
        <f t="shared" si="6"/>
        <v>31506.35</v>
      </c>
      <c r="C42" s="5">
        <f t="shared" si="6"/>
        <v>1522803.96</v>
      </c>
      <c r="D42" s="83">
        <f t="shared" si="6"/>
        <v>373134.18999999994</v>
      </c>
      <c r="E42" s="12">
        <f t="shared" si="7"/>
        <v>1927444.5</v>
      </c>
    </row>
    <row r="43" spans="1:5" x14ac:dyDescent="0.25">
      <c r="A43" s="46" t="s">
        <v>314</v>
      </c>
      <c r="B43" s="35">
        <f t="shared" si="6"/>
        <v>17695.36</v>
      </c>
      <c r="C43" s="5">
        <f t="shared" si="6"/>
        <v>845419.5</v>
      </c>
      <c r="D43" s="83">
        <f t="shared" si="6"/>
        <v>677513.7300000001</v>
      </c>
      <c r="E43" s="12">
        <f t="shared" si="7"/>
        <v>1540628.59</v>
      </c>
    </row>
    <row r="44" spans="1:5" x14ac:dyDescent="0.25">
      <c r="A44" s="46" t="s">
        <v>315</v>
      </c>
      <c r="B44" s="35">
        <f t="shared" si="6"/>
        <v>36882.86</v>
      </c>
      <c r="C44" s="5">
        <f t="shared" si="6"/>
        <v>394744.87</v>
      </c>
      <c r="D44" s="83">
        <f t="shared" si="6"/>
        <v>698469.90999999992</v>
      </c>
      <c r="E44" s="12">
        <f t="shared" si="7"/>
        <v>1130097.6399999999</v>
      </c>
    </row>
    <row r="45" spans="1:5" x14ac:dyDescent="0.25">
      <c r="A45" s="46" t="s">
        <v>316</v>
      </c>
      <c r="B45" s="35">
        <f t="shared" si="6"/>
        <v>1173162.1800000002</v>
      </c>
      <c r="C45" s="5">
        <f t="shared" si="6"/>
        <v>671680.97</v>
      </c>
      <c r="D45" s="83">
        <f t="shared" si="6"/>
        <v>765930.71</v>
      </c>
      <c r="E45" s="12">
        <f t="shared" si="7"/>
        <v>2610773.8600000003</v>
      </c>
    </row>
    <row r="46" spans="1:5" x14ac:dyDescent="0.25">
      <c r="A46" s="46" t="s">
        <v>8</v>
      </c>
      <c r="B46" s="35">
        <f t="shared" si="6"/>
        <v>1780238.52</v>
      </c>
      <c r="C46" s="5">
        <f t="shared" si="6"/>
        <v>73746.5</v>
      </c>
      <c r="D46" s="83">
        <f t="shared" si="6"/>
        <v>84968.21</v>
      </c>
      <c r="E46" s="12">
        <f t="shared" si="7"/>
        <v>1938953.23</v>
      </c>
    </row>
    <row r="47" spans="1:5" x14ac:dyDescent="0.25">
      <c r="A47" s="46" t="s">
        <v>317</v>
      </c>
      <c r="B47" s="84">
        <f t="shared" si="6"/>
        <v>21406935.600000001</v>
      </c>
      <c r="C47" s="85">
        <f t="shared" si="6"/>
        <v>84206.239999999991</v>
      </c>
      <c r="D47" s="86">
        <f t="shared" si="6"/>
        <v>124965.53</v>
      </c>
      <c r="E47" s="12">
        <f t="shared" si="7"/>
        <v>21616107.370000001</v>
      </c>
    </row>
    <row r="48" spans="1:5" x14ac:dyDescent="0.25">
      <c r="A48" s="76" t="s">
        <v>85</v>
      </c>
      <c r="B48" s="87">
        <f>SUM(B38:B47)</f>
        <v>24838451.890000001</v>
      </c>
      <c r="C48" s="88">
        <f t="shared" ref="C48:D48" si="8">SUM(C38:C47)</f>
        <v>4529296.5</v>
      </c>
      <c r="D48" s="89">
        <f t="shared" si="8"/>
        <v>2920981.07</v>
      </c>
      <c r="E48" s="13">
        <f t="shared" si="7"/>
        <v>32288729.460000001</v>
      </c>
    </row>
    <row r="49" spans="1:1" x14ac:dyDescent="0.25">
      <c r="A49" s="48" t="s">
        <v>297</v>
      </c>
    </row>
    <row r="50" spans="1:1" x14ac:dyDescent="0.25">
      <c r="A50" s="48" t="s">
        <v>129</v>
      </c>
    </row>
    <row r="51" spans="1:1" x14ac:dyDescent="0.25">
      <c r="A51" s="39" t="s">
        <v>346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baseColWidth="10" defaultRowHeight="15" x14ac:dyDescent="0.25"/>
  <cols>
    <col min="1" max="1" width="6.42578125" style="2" customWidth="1"/>
    <col min="2" max="2" width="18.140625" style="2" customWidth="1"/>
    <col min="3" max="3" width="13" style="2" customWidth="1"/>
    <col min="4" max="4" width="15.5703125" style="2" customWidth="1"/>
    <col min="5" max="5" width="12.5703125" style="2" customWidth="1"/>
    <col min="6" max="6" width="15.5703125" style="2" customWidth="1"/>
    <col min="7" max="16384" width="11.42578125" style="2"/>
  </cols>
  <sheetData>
    <row r="1" spans="1:6" x14ac:dyDescent="0.25">
      <c r="A1" s="1" t="s">
        <v>293</v>
      </c>
    </row>
    <row r="2" spans="1:6" x14ac:dyDescent="0.25">
      <c r="A2" s="1"/>
    </row>
    <row r="3" spans="1:6" ht="45" x14ac:dyDescent="0.25">
      <c r="A3" s="65"/>
      <c r="B3" s="65" t="s">
        <v>280</v>
      </c>
      <c r="C3" s="65" t="s">
        <v>161</v>
      </c>
      <c r="D3" s="65" t="s">
        <v>281</v>
      </c>
    </row>
    <row r="4" spans="1:6" x14ac:dyDescent="0.25">
      <c r="A4" s="66">
        <v>1</v>
      </c>
      <c r="B4" s="67" t="s">
        <v>105</v>
      </c>
      <c r="C4" s="68">
        <v>773741.59</v>
      </c>
      <c r="D4" s="69">
        <f>C4/$C$15*100</f>
        <v>13.230165464890636</v>
      </c>
    </row>
    <row r="5" spans="1:6" x14ac:dyDescent="0.25">
      <c r="A5" s="66">
        <v>2</v>
      </c>
      <c r="B5" s="67" t="s">
        <v>106</v>
      </c>
      <c r="C5" s="68">
        <v>721963.02</v>
      </c>
      <c r="D5" s="69">
        <f t="shared" ref="D5:D15" si="0">C5/$C$15*100</f>
        <v>12.344806505919049</v>
      </c>
    </row>
    <row r="6" spans="1:6" x14ac:dyDescent="0.25">
      <c r="A6" s="66">
        <v>3</v>
      </c>
      <c r="B6" s="67" t="s">
        <v>100</v>
      </c>
      <c r="C6" s="68">
        <v>615132.21</v>
      </c>
      <c r="D6" s="69">
        <f t="shared" si="0"/>
        <v>10.518112282272243</v>
      </c>
    </row>
    <row r="7" spans="1:6" x14ac:dyDescent="0.25">
      <c r="A7" s="66">
        <v>4</v>
      </c>
      <c r="B7" s="67" t="s">
        <v>101</v>
      </c>
      <c r="C7" s="68">
        <v>286186.76</v>
      </c>
      <c r="D7" s="69">
        <f t="shared" si="0"/>
        <v>4.8934918810050592</v>
      </c>
    </row>
    <row r="8" spans="1:6" x14ac:dyDescent="0.25">
      <c r="A8" s="66">
        <v>5</v>
      </c>
      <c r="B8" s="67" t="s">
        <v>107</v>
      </c>
      <c r="C8" s="68">
        <v>265548.74</v>
      </c>
      <c r="D8" s="69">
        <f t="shared" si="0"/>
        <v>4.5406034968253719</v>
      </c>
    </row>
    <row r="9" spans="1:6" x14ac:dyDescent="0.25">
      <c r="A9" s="66">
        <v>6</v>
      </c>
      <c r="B9" s="67" t="s">
        <v>109</v>
      </c>
      <c r="C9" s="68">
        <v>249591.29</v>
      </c>
      <c r="D9" s="69">
        <f t="shared" si="0"/>
        <v>4.2677479251121859</v>
      </c>
    </row>
    <row r="10" spans="1:6" x14ac:dyDescent="0.25">
      <c r="A10" s="66">
        <v>7</v>
      </c>
      <c r="B10" s="67" t="s">
        <v>102</v>
      </c>
      <c r="C10" s="68">
        <v>246408.83</v>
      </c>
      <c r="D10" s="69">
        <f t="shared" si="0"/>
        <v>4.2133312142495898</v>
      </c>
    </row>
    <row r="11" spans="1:6" x14ac:dyDescent="0.25">
      <c r="A11" s="66">
        <v>8</v>
      </c>
      <c r="B11" s="67" t="s">
        <v>282</v>
      </c>
      <c r="C11" s="68">
        <v>148604.73000000001</v>
      </c>
      <c r="D11" s="69">
        <f t="shared" si="0"/>
        <v>2.5409842151116599</v>
      </c>
    </row>
    <row r="12" spans="1:6" x14ac:dyDescent="0.25">
      <c r="A12" s="66">
        <v>9</v>
      </c>
      <c r="B12" s="67" t="s">
        <v>283</v>
      </c>
      <c r="C12" s="68">
        <v>118600.18</v>
      </c>
      <c r="D12" s="69">
        <f t="shared" si="0"/>
        <v>2.0279380426814244</v>
      </c>
    </row>
    <row r="13" spans="1:6" x14ac:dyDescent="0.25">
      <c r="A13" s="66">
        <v>10</v>
      </c>
      <c r="B13" s="67" t="s">
        <v>284</v>
      </c>
      <c r="C13" s="68">
        <v>113985.7</v>
      </c>
      <c r="D13" s="69">
        <f t="shared" si="0"/>
        <v>1.9490352995389388</v>
      </c>
    </row>
    <row r="14" spans="1:6" x14ac:dyDescent="0.25">
      <c r="A14" s="70"/>
      <c r="B14" s="67" t="s">
        <v>285</v>
      </c>
      <c r="C14" s="68">
        <v>2308550.7299999977</v>
      </c>
      <c r="D14" s="69">
        <f t="shared" si="0"/>
        <v>39.473783672393822</v>
      </c>
      <c r="E14" s="59"/>
      <c r="F14" s="59"/>
    </row>
    <row r="15" spans="1:6" x14ac:dyDescent="0.25">
      <c r="A15" s="60"/>
      <c r="B15" s="66" t="s">
        <v>286</v>
      </c>
      <c r="C15" s="64">
        <f>SUM(C4:C14)</f>
        <v>5848313.7799999984</v>
      </c>
      <c r="D15" s="71">
        <f t="shared" si="0"/>
        <v>100</v>
      </c>
    </row>
    <row r="16" spans="1:6" x14ac:dyDescent="0.25">
      <c r="A16" s="48" t="s">
        <v>298</v>
      </c>
      <c r="B16" s="72"/>
      <c r="C16" s="73"/>
      <c r="D16" s="74"/>
    </row>
    <row r="17" spans="1:4" x14ac:dyDescent="0.25">
      <c r="A17" s="48" t="s">
        <v>129</v>
      </c>
      <c r="B17" s="72"/>
      <c r="C17" s="73"/>
      <c r="D17" s="74"/>
    </row>
    <row r="18" spans="1:4" x14ac:dyDescent="0.25">
      <c r="A18" s="39" t="s">
        <v>346</v>
      </c>
      <c r="B18" s="72"/>
      <c r="C18" s="73"/>
      <c r="D18" s="74"/>
    </row>
    <row r="19" spans="1:4" x14ac:dyDescent="0.25">
      <c r="A19" s="59"/>
      <c r="B19" s="72"/>
      <c r="C19" s="73"/>
      <c r="D19" s="74"/>
    </row>
    <row r="20" spans="1:4" x14ac:dyDescent="0.25">
      <c r="A20" s="1" t="s">
        <v>294</v>
      </c>
    </row>
    <row r="22" spans="1:4" ht="45" x14ac:dyDescent="0.25">
      <c r="A22" s="65"/>
      <c r="B22" s="65" t="s">
        <v>287</v>
      </c>
      <c r="C22" s="65" t="s">
        <v>288</v>
      </c>
      <c r="D22" s="65" t="s">
        <v>289</v>
      </c>
    </row>
    <row r="23" spans="1:4" x14ac:dyDescent="0.25">
      <c r="A23" s="66">
        <v>1</v>
      </c>
      <c r="B23" s="67" t="s">
        <v>88</v>
      </c>
      <c r="C23" s="68">
        <v>530229.85</v>
      </c>
      <c r="D23" s="69">
        <f>C23/$C$34*100</f>
        <v>13.00190769817001</v>
      </c>
    </row>
    <row r="24" spans="1:4" x14ac:dyDescent="0.25">
      <c r="A24" s="66">
        <v>2</v>
      </c>
      <c r="B24" s="67" t="s">
        <v>93</v>
      </c>
      <c r="C24" s="68">
        <v>483580.23</v>
      </c>
      <c r="D24" s="69">
        <f t="shared" ref="D24:D33" si="1">C24/$C$34*100</f>
        <v>11.857999912905361</v>
      </c>
    </row>
    <row r="25" spans="1:4" x14ac:dyDescent="0.25">
      <c r="A25" s="66">
        <v>3</v>
      </c>
      <c r="B25" s="67" t="s">
        <v>94</v>
      </c>
      <c r="C25" s="68">
        <v>448302.14</v>
      </c>
      <c r="D25" s="69">
        <f t="shared" si="1"/>
        <v>10.992936450431994</v>
      </c>
    </row>
    <row r="26" spans="1:4" x14ac:dyDescent="0.25">
      <c r="A26" s="66">
        <v>4</v>
      </c>
      <c r="B26" s="67" t="s">
        <v>97</v>
      </c>
      <c r="C26" s="68">
        <v>215695.7</v>
      </c>
      <c r="D26" s="69">
        <f t="shared" si="1"/>
        <v>5.2891318402616694</v>
      </c>
    </row>
    <row r="27" spans="1:4" x14ac:dyDescent="0.25">
      <c r="A27" s="66">
        <v>5</v>
      </c>
      <c r="B27" s="67" t="s">
        <v>89</v>
      </c>
      <c r="C27" s="68">
        <v>180786.45</v>
      </c>
      <c r="D27" s="69">
        <f t="shared" si="1"/>
        <v>4.4331128018911565</v>
      </c>
    </row>
    <row r="28" spans="1:4" x14ac:dyDescent="0.25">
      <c r="A28" s="66">
        <v>6</v>
      </c>
      <c r="B28" s="67" t="s">
        <v>95</v>
      </c>
      <c r="C28" s="68">
        <v>167945.84</v>
      </c>
      <c r="D28" s="69">
        <f t="shared" si="1"/>
        <v>4.1182447762449215</v>
      </c>
    </row>
    <row r="29" spans="1:4" x14ac:dyDescent="0.25">
      <c r="A29" s="66">
        <v>7</v>
      </c>
      <c r="B29" s="67" t="s">
        <v>290</v>
      </c>
      <c r="C29" s="68">
        <v>151261.69</v>
      </c>
      <c r="D29" s="69">
        <f t="shared" si="1"/>
        <v>3.7091282802150904</v>
      </c>
    </row>
    <row r="30" spans="1:4" x14ac:dyDescent="0.25">
      <c r="A30" s="66">
        <v>8</v>
      </c>
      <c r="B30" s="67" t="s">
        <v>90</v>
      </c>
      <c r="C30" s="68">
        <v>143843.65</v>
      </c>
      <c r="D30" s="69">
        <f t="shared" si="1"/>
        <v>3.5272285411088649</v>
      </c>
    </row>
    <row r="31" spans="1:4" x14ac:dyDescent="0.25">
      <c r="A31" s="66">
        <v>9</v>
      </c>
      <c r="B31" s="67" t="s">
        <v>292</v>
      </c>
      <c r="C31" s="68">
        <v>96203.64</v>
      </c>
      <c r="D31" s="69">
        <f t="shared" si="1"/>
        <v>2.3590351382668784</v>
      </c>
    </row>
    <row r="32" spans="1:4" x14ac:dyDescent="0.25">
      <c r="A32" s="66">
        <v>10</v>
      </c>
      <c r="B32" s="67" t="s">
        <v>291</v>
      </c>
      <c r="C32" s="68">
        <v>95550.44</v>
      </c>
      <c r="D32" s="69">
        <f t="shared" si="1"/>
        <v>2.3430178466933382</v>
      </c>
    </row>
    <row r="33" spans="1:4" x14ac:dyDescent="0.25">
      <c r="A33" s="70"/>
      <c r="B33" s="67" t="s">
        <v>98</v>
      </c>
      <c r="C33" s="68">
        <v>1564693.0800000005</v>
      </c>
      <c r="D33" s="69">
        <f t="shared" si="1"/>
        <v>38.368256713810716</v>
      </c>
    </row>
    <row r="34" spans="1:4" x14ac:dyDescent="0.25">
      <c r="A34" s="60"/>
      <c r="B34" s="66" t="s">
        <v>286</v>
      </c>
      <c r="C34" s="64">
        <f>SUM(C23:C33)</f>
        <v>4078092.7100000004</v>
      </c>
      <c r="D34" s="71">
        <f>SUM(D23:D33)</f>
        <v>100</v>
      </c>
    </row>
    <row r="35" spans="1:4" x14ac:dyDescent="0.25">
      <c r="A35" s="48" t="s">
        <v>298</v>
      </c>
    </row>
    <row r="36" spans="1:4" x14ac:dyDescent="0.25">
      <c r="A36" s="48" t="s">
        <v>129</v>
      </c>
    </row>
    <row r="37" spans="1:4" x14ac:dyDescent="0.25">
      <c r="A37" s="39" t="s">
        <v>346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3"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6" x14ac:dyDescent="0.25">
      <c r="A1" s="1" t="s">
        <v>305</v>
      </c>
    </row>
    <row r="2" spans="1:6" x14ac:dyDescent="0.25">
      <c r="A2" s="3" t="s">
        <v>69</v>
      </c>
    </row>
    <row r="3" spans="1:6" ht="24" x14ac:dyDescent="0.25">
      <c r="A3" s="75"/>
      <c r="B3" s="14" t="s">
        <v>300</v>
      </c>
      <c r="C3" s="15" t="s">
        <v>301</v>
      </c>
      <c r="D3" s="15" t="s">
        <v>302</v>
      </c>
      <c r="E3" s="30" t="s">
        <v>303</v>
      </c>
      <c r="F3" s="16" t="s">
        <v>85</v>
      </c>
    </row>
    <row r="4" spans="1:6" x14ac:dyDescent="0.25">
      <c r="A4" s="45" t="s">
        <v>36</v>
      </c>
      <c r="B4" s="90">
        <f>For2_H!B4+For2_F!B4</f>
        <v>19329.809999999998</v>
      </c>
      <c r="C4" s="90">
        <f>For2_H!C4+For2_F!C4</f>
        <v>4680.59</v>
      </c>
      <c r="D4" s="90">
        <f>For2_H!D4+For2_F!D4</f>
        <v>4512.0499999999993</v>
      </c>
      <c r="E4" s="90">
        <f>For2_H!E4+For2_F!E4</f>
        <v>733.84999999999991</v>
      </c>
      <c r="F4" s="91">
        <f>SUM(B4:E4)</f>
        <v>29256.299999999996</v>
      </c>
    </row>
    <row r="5" spans="1:6" x14ac:dyDescent="0.25">
      <c r="A5" s="46" t="s">
        <v>30</v>
      </c>
      <c r="B5" s="90">
        <f>For2_H!B5+For2_F!B5</f>
        <v>60059.08</v>
      </c>
      <c r="C5" s="90">
        <f>For2_H!C5+For2_F!C5</f>
        <v>29435.13</v>
      </c>
      <c r="D5" s="90">
        <f>For2_H!D5+For2_F!D5</f>
        <v>37105.03</v>
      </c>
      <c r="E5" s="90">
        <f>For2_H!E5+For2_F!E5</f>
        <v>25853.21</v>
      </c>
      <c r="F5" s="91">
        <f t="shared" ref="F5:F10" si="0">SUM(B5:E5)</f>
        <v>152452.45000000001</v>
      </c>
    </row>
    <row r="6" spans="1:6" x14ac:dyDescent="0.25">
      <c r="A6" s="46" t="s">
        <v>31</v>
      </c>
      <c r="B6" s="90">
        <f>For2_H!B6+For2_F!B6</f>
        <v>488494.63</v>
      </c>
      <c r="C6" s="90">
        <f>For2_H!C6+For2_F!C6</f>
        <v>192332.57</v>
      </c>
      <c r="D6" s="90">
        <f>For2_H!D6+For2_F!D6</f>
        <v>253478.27</v>
      </c>
      <c r="E6" s="90">
        <f>For2_H!E6+For2_F!E6</f>
        <v>476933.72</v>
      </c>
      <c r="F6" s="91">
        <f t="shared" si="0"/>
        <v>1411239.19</v>
      </c>
    </row>
    <row r="7" spans="1:6" x14ac:dyDescent="0.25">
      <c r="A7" s="46" t="s">
        <v>32</v>
      </c>
      <c r="B7" s="90">
        <f>For2_H!B7+For2_F!B7</f>
        <v>659921.01</v>
      </c>
      <c r="C7" s="90">
        <f>For2_H!C7+For2_F!C7</f>
        <v>274033.81</v>
      </c>
      <c r="D7" s="90">
        <f>For2_H!D7+For2_F!D7</f>
        <v>241770.78</v>
      </c>
      <c r="E7" s="90">
        <f>For2_H!E7+For2_F!E7</f>
        <v>411380.92</v>
      </c>
      <c r="F7" s="91">
        <f t="shared" si="0"/>
        <v>1587106.52</v>
      </c>
    </row>
    <row r="8" spans="1:6" x14ac:dyDescent="0.25">
      <c r="A8" s="46" t="s">
        <v>33</v>
      </c>
      <c r="B8" s="90">
        <f>For2_H!B8+For2_F!B8</f>
        <v>466796.65</v>
      </c>
      <c r="C8" s="90">
        <f>For2_H!C8+For2_F!C8</f>
        <v>126979.31</v>
      </c>
      <c r="D8" s="90">
        <f>For2_H!D8+For2_F!D8</f>
        <v>97955.6</v>
      </c>
      <c r="E8" s="90">
        <f>For2_H!E8+For2_F!E8</f>
        <v>173993.38</v>
      </c>
      <c r="F8" s="91">
        <f t="shared" si="0"/>
        <v>865724.94</v>
      </c>
    </row>
    <row r="9" spans="1:6" x14ac:dyDescent="0.25">
      <c r="A9" s="47" t="s">
        <v>304</v>
      </c>
      <c r="B9" s="90">
        <f>For2_H!B9+For2_F!B9</f>
        <v>721129.77</v>
      </c>
      <c r="C9" s="90">
        <f>For2_H!C9+For2_F!C9</f>
        <v>96463.86</v>
      </c>
      <c r="D9" s="90">
        <f>For2_H!D9+For2_F!D9</f>
        <v>80264.95</v>
      </c>
      <c r="E9" s="90">
        <f>For2_H!E9+For2_F!E9</f>
        <v>135256.76999999999</v>
      </c>
      <c r="F9" s="91">
        <f t="shared" si="0"/>
        <v>1033115.35</v>
      </c>
    </row>
    <row r="10" spans="1:6" x14ac:dyDescent="0.25">
      <c r="A10" s="76" t="s">
        <v>85</v>
      </c>
      <c r="B10" s="92">
        <f>SUM(B4:B9)</f>
        <v>2415730.9500000002</v>
      </c>
      <c r="C10" s="92">
        <f>SUM(C4:C9)</f>
        <v>723925.2699999999</v>
      </c>
      <c r="D10" s="92">
        <f>SUM(D4:D9)</f>
        <v>715086.67999999993</v>
      </c>
      <c r="E10" s="93">
        <f>SUM(E4:E9)</f>
        <v>1224151.8500000001</v>
      </c>
      <c r="F10" s="94">
        <f t="shared" si="0"/>
        <v>5078894.75</v>
      </c>
    </row>
    <row r="11" spans="1:6" x14ac:dyDescent="0.25">
      <c r="A11" s="48" t="s">
        <v>297</v>
      </c>
    </row>
    <row r="12" spans="1:6" x14ac:dyDescent="0.25">
      <c r="A12" s="48" t="s">
        <v>129</v>
      </c>
    </row>
    <row r="13" spans="1:6" x14ac:dyDescent="0.25">
      <c r="A13" s="39" t="s">
        <v>346</v>
      </c>
    </row>
    <row r="15" spans="1:6" x14ac:dyDescent="0.25">
      <c r="A15" s="3" t="s">
        <v>70</v>
      </c>
    </row>
    <row r="16" spans="1:6" ht="24" x14ac:dyDescent="0.25">
      <c r="A16" s="75"/>
      <c r="B16" s="14" t="s">
        <v>300</v>
      </c>
      <c r="C16" s="15" t="s">
        <v>301</v>
      </c>
      <c r="D16" s="15" t="s">
        <v>302</v>
      </c>
      <c r="E16" s="30" t="s">
        <v>303</v>
      </c>
      <c r="F16" s="16" t="s">
        <v>85</v>
      </c>
    </row>
    <row r="17" spans="1:6" x14ac:dyDescent="0.25">
      <c r="A17" s="45" t="s">
        <v>36</v>
      </c>
      <c r="B17" s="90">
        <f>For2_H!B17+For2_F!B17</f>
        <v>187720.35</v>
      </c>
      <c r="C17" s="90">
        <f>For2_H!C17+For2_F!C17</f>
        <v>104582.57999999999</v>
      </c>
      <c r="D17" s="90">
        <f>For2_H!D17+For2_F!D17</f>
        <v>99348.37</v>
      </c>
      <c r="E17" s="90">
        <f>For2_H!E17+For2_F!E17</f>
        <v>5010</v>
      </c>
      <c r="F17" s="91">
        <f>SUM(B17:E17)</f>
        <v>396661.3</v>
      </c>
    </row>
    <row r="18" spans="1:6" x14ac:dyDescent="0.25">
      <c r="A18" s="46" t="s">
        <v>30</v>
      </c>
      <c r="B18" s="90">
        <f>For2_H!B18+For2_F!B18</f>
        <v>364172.73</v>
      </c>
      <c r="C18" s="90">
        <f>For2_H!C18+For2_F!C18</f>
        <v>508966.62</v>
      </c>
      <c r="D18" s="90">
        <f>For2_H!D18+For2_F!D18</f>
        <v>615597.19999999995</v>
      </c>
      <c r="E18" s="90">
        <f>For2_H!E18+For2_F!E18</f>
        <v>546827.46</v>
      </c>
      <c r="F18" s="91">
        <f t="shared" ref="F18:F23" si="1">SUM(B18:E18)</f>
        <v>2035564.0099999998</v>
      </c>
    </row>
    <row r="19" spans="1:6" x14ac:dyDescent="0.25">
      <c r="A19" s="46" t="s">
        <v>31</v>
      </c>
      <c r="B19" s="90">
        <f>For2_H!B19+For2_F!B19</f>
        <v>1166663.3400000001</v>
      </c>
      <c r="C19" s="90">
        <f>For2_H!C19+For2_F!C19</f>
        <v>2052252.92</v>
      </c>
      <c r="D19" s="90">
        <f>For2_H!D19+For2_F!D19</f>
        <v>2222832.16</v>
      </c>
      <c r="E19" s="90">
        <f>For2_H!E19+For2_F!E19</f>
        <v>4503887.12</v>
      </c>
      <c r="F19" s="91">
        <f t="shared" si="1"/>
        <v>9945635.5399999991</v>
      </c>
    </row>
    <row r="20" spans="1:6" x14ac:dyDescent="0.25">
      <c r="A20" s="46" t="s">
        <v>32</v>
      </c>
      <c r="B20" s="90">
        <f>For2_H!B20+For2_F!B20</f>
        <v>2140978.09</v>
      </c>
      <c r="C20" s="90">
        <f>For2_H!C20+For2_F!C20</f>
        <v>3622813.81</v>
      </c>
      <c r="D20" s="90">
        <f>For2_H!D20+For2_F!D20</f>
        <v>1923952.29</v>
      </c>
      <c r="E20" s="90">
        <f>For2_H!E20+For2_F!E20</f>
        <v>3637070.19</v>
      </c>
      <c r="F20" s="91">
        <f t="shared" si="1"/>
        <v>11324814.380000001</v>
      </c>
    </row>
    <row r="21" spans="1:6" x14ac:dyDescent="0.25">
      <c r="A21" s="46" t="s">
        <v>33</v>
      </c>
      <c r="B21" s="90">
        <f>For2_H!B21+For2_F!B21</f>
        <v>2285171.63</v>
      </c>
      <c r="C21" s="90">
        <f>For2_H!C21+For2_F!C21</f>
        <v>2213024.08</v>
      </c>
      <c r="D21" s="90">
        <f>For2_H!D21+For2_F!D21</f>
        <v>1069935.06</v>
      </c>
      <c r="E21" s="90">
        <f>For2_H!E21+For2_F!E21</f>
        <v>1626478.8900000001</v>
      </c>
      <c r="F21" s="91">
        <f t="shared" si="1"/>
        <v>7194609.6600000001</v>
      </c>
    </row>
    <row r="22" spans="1:6" x14ac:dyDescent="0.25">
      <c r="A22" s="47" t="s">
        <v>304</v>
      </c>
      <c r="B22" s="90">
        <f>For2_H!B22+For2_F!B22</f>
        <v>5963353.2400000002</v>
      </c>
      <c r="C22" s="90">
        <f>For2_H!C22+For2_F!C22</f>
        <v>2109272.71</v>
      </c>
      <c r="D22" s="90">
        <f>For2_H!D22+For2_F!D22</f>
        <v>1174412.4300000002</v>
      </c>
      <c r="E22" s="90">
        <f>For2_H!E22+For2_F!E22</f>
        <v>1422635.5699999998</v>
      </c>
      <c r="F22" s="91">
        <f t="shared" si="1"/>
        <v>10669673.950000001</v>
      </c>
    </row>
    <row r="23" spans="1:6" x14ac:dyDescent="0.25">
      <c r="A23" s="76" t="s">
        <v>85</v>
      </c>
      <c r="B23" s="92">
        <f>SUM(B17:B22)</f>
        <v>12108059.379999999</v>
      </c>
      <c r="C23" s="92">
        <f>SUM(C17:C22)</f>
        <v>10610912.719999999</v>
      </c>
      <c r="D23" s="92">
        <f>SUM(D17:D22)</f>
        <v>7106077.5099999998</v>
      </c>
      <c r="E23" s="93">
        <f>SUM(E17:E22)</f>
        <v>11741909.23</v>
      </c>
      <c r="F23" s="94">
        <f t="shared" si="1"/>
        <v>41566958.840000004</v>
      </c>
    </row>
    <row r="24" spans="1:6" x14ac:dyDescent="0.25">
      <c r="A24" s="48" t="s">
        <v>297</v>
      </c>
    </row>
    <row r="25" spans="1:6" x14ac:dyDescent="0.25">
      <c r="A25" s="48" t="s">
        <v>129</v>
      </c>
    </row>
    <row r="26" spans="1:6" x14ac:dyDescent="0.25">
      <c r="A26" s="39" t="s">
        <v>346</v>
      </c>
    </row>
    <row r="28" spans="1:6" x14ac:dyDescent="0.25">
      <c r="A28" s="3" t="s">
        <v>28</v>
      </c>
    </row>
    <row r="29" spans="1:6" ht="24" x14ac:dyDescent="0.25">
      <c r="A29" s="75"/>
      <c r="B29" s="14" t="s">
        <v>300</v>
      </c>
      <c r="C29" s="15" t="s">
        <v>301</v>
      </c>
      <c r="D29" s="15" t="s">
        <v>302</v>
      </c>
      <c r="E29" s="30" t="s">
        <v>303</v>
      </c>
      <c r="F29" s="16" t="s">
        <v>85</v>
      </c>
    </row>
    <row r="30" spans="1:6" x14ac:dyDescent="0.25">
      <c r="A30" s="45" t="s">
        <v>36</v>
      </c>
      <c r="B30" s="90">
        <f>B4+B17</f>
        <v>207050.16</v>
      </c>
      <c r="C30" s="90">
        <f t="shared" ref="C30:E30" si="2">C4+C17</f>
        <v>109263.16999999998</v>
      </c>
      <c r="D30" s="90">
        <f t="shared" si="2"/>
        <v>103860.42</v>
      </c>
      <c r="E30" s="90">
        <f t="shared" si="2"/>
        <v>5743.85</v>
      </c>
      <c r="F30" s="91">
        <f>SUM(B30:E30)</f>
        <v>425917.59999999992</v>
      </c>
    </row>
    <row r="31" spans="1:6" x14ac:dyDescent="0.25">
      <c r="A31" s="46" t="s">
        <v>30</v>
      </c>
      <c r="B31" s="90">
        <f t="shared" ref="B31:E35" si="3">B5+B18</f>
        <v>424231.81</v>
      </c>
      <c r="C31" s="90">
        <f t="shared" si="3"/>
        <v>538401.75</v>
      </c>
      <c r="D31" s="90">
        <f t="shared" si="3"/>
        <v>652702.23</v>
      </c>
      <c r="E31" s="90">
        <f t="shared" si="3"/>
        <v>572680.66999999993</v>
      </c>
      <c r="F31" s="91">
        <f t="shared" ref="F31:F36" si="4">SUM(B31:E31)</f>
        <v>2188016.46</v>
      </c>
    </row>
    <row r="32" spans="1:6" x14ac:dyDescent="0.25">
      <c r="A32" s="46" t="s">
        <v>31</v>
      </c>
      <c r="B32" s="90">
        <f t="shared" si="3"/>
        <v>1655157.9700000002</v>
      </c>
      <c r="C32" s="90">
        <f t="shared" si="3"/>
        <v>2244585.4899999998</v>
      </c>
      <c r="D32" s="90">
        <f t="shared" si="3"/>
        <v>2476310.4300000002</v>
      </c>
      <c r="E32" s="90">
        <f t="shared" si="3"/>
        <v>4980820.84</v>
      </c>
      <c r="F32" s="91">
        <f t="shared" si="4"/>
        <v>11356874.73</v>
      </c>
    </row>
    <row r="33" spans="1:6" x14ac:dyDescent="0.25">
      <c r="A33" s="46" t="s">
        <v>32</v>
      </c>
      <c r="B33" s="90">
        <f t="shared" si="3"/>
        <v>2800899.0999999996</v>
      </c>
      <c r="C33" s="90">
        <f t="shared" si="3"/>
        <v>3896847.62</v>
      </c>
      <c r="D33" s="90">
        <f t="shared" si="3"/>
        <v>2165723.0699999998</v>
      </c>
      <c r="E33" s="90">
        <f t="shared" si="3"/>
        <v>4048451.11</v>
      </c>
      <c r="F33" s="91">
        <f t="shared" si="4"/>
        <v>12911920.899999999</v>
      </c>
    </row>
    <row r="34" spans="1:6" x14ac:dyDescent="0.25">
      <c r="A34" s="46" t="s">
        <v>33</v>
      </c>
      <c r="B34" s="90">
        <f t="shared" si="3"/>
        <v>2751968.28</v>
      </c>
      <c r="C34" s="90">
        <f t="shared" si="3"/>
        <v>2340003.39</v>
      </c>
      <c r="D34" s="90">
        <f t="shared" si="3"/>
        <v>1167890.6600000001</v>
      </c>
      <c r="E34" s="90">
        <f t="shared" si="3"/>
        <v>1800472.27</v>
      </c>
      <c r="F34" s="91">
        <f t="shared" si="4"/>
        <v>8060334.5999999996</v>
      </c>
    </row>
    <row r="35" spans="1:6" x14ac:dyDescent="0.25">
      <c r="A35" s="47" t="s">
        <v>304</v>
      </c>
      <c r="B35" s="90">
        <f t="shared" si="3"/>
        <v>6684483.0099999998</v>
      </c>
      <c r="C35" s="90">
        <f t="shared" si="3"/>
        <v>2205736.5699999998</v>
      </c>
      <c r="D35" s="90">
        <f t="shared" si="3"/>
        <v>1254677.3800000001</v>
      </c>
      <c r="E35" s="90">
        <f t="shared" si="3"/>
        <v>1557892.3399999999</v>
      </c>
      <c r="F35" s="91">
        <f t="shared" si="4"/>
        <v>11702789.300000001</v>
      </c>
    </row>
    <row r="36" spans="1:6" x14ac:dyDescent="0.25">
      <c r="A36" s="76" t="s">
        <v>85</v>
      </c>
      <c r="B36" s="92">
        <f>SUM(B30:B35)</f>
        <v>14523790.33</v>
      </c>
      <c r="C36" s="92">
        <f>SUM(C30:C35)</f>
        <v>11334837.99</v>
      </c>
      <c r="D36" s="92">
        <f>SUM(D30:D35)</f>
        <v>7821164.1900000004</v>
      </c>
      <c r="E36" s="93">
        <f>SUM(E30:E35)</f>
        <v>12966061.079999998</v>
      </c>
      <c r="F36" s="94">
        <f t="shared" si="4"/>
        <v>46645853.589999996</v>
      </c>
    </row>
    <row r="37" spans="1:6" x14ac:dyDescent="0.25">
      <c r="A37" s="48" t="s">
        <v>297</v>
      </c>
    </row>
    <row r="38" spans="1:6" x14ac:dyDescent="0.25">
      <c r="A38" s="48" t="s">
        <v>129</v>
      </c>
    </row>
    <row r="39" spans="1:6" x14ac:dyDescent="0.25">
      <c r="A39" s="39" t="s">
        <v>346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6" x14ac:dyDescent="0.25">
      <c r="A1" s="1" t="s">
        <v>319</v>
      </c>
    </row>
    <row r="2" spans="1:6" x14ac:dyDescent="0.25">
      <c r="A2" s="3" t="s">
        <v>69</v>
      </c>
    </row>
    <row r="3" spans="1:6" ht="24" x14ac:dyDescent="0.25">
      <c r="A3" s="75"/>
      <c r="B3" s="14" t="s">
        <v>300</v>
      </c>
      <c r="C3" s="15" t="s">
        <v>301</v>
      </c>
      <c r="D3" s="15" t="s">
        <v>302</v>
      </c>
      <c r="E3" s="30" t="s">
        <v>303</v>
      </c>
      <c r="F3" s="16" t="s">
        <v>85</v>
      </c>
    </row>
    <row r="4" spans="1:6" x14ac:dyDescent="0.25">
      <c r="A4" s="45" t="s">
        <v>36</v>
      </c>
      <c r="B4" s="90">
        <v>11731.05</v>
      </c>
      <c r="C4" s="90">
        <v>2847.34</v>
      </c>
      <c r="D4" s="90">
        <v>2126.1999999999998</v>
      </c>
      <c r="E4" s="95">
        <v>380.53</v>
      </c>
      <c r="F4" s="91">
        <f>SUM(B4:E4)</f>
        <v>17085.12</v>
      </c>
    </row>
    <row r="5" spans="1:6" x14ac:dyDescent="0.25">
      <c r="A5" s="46" t="s">
        <v>30</v>
      </c>
      <c r="B5" s="90">
        <v>29926.99</v>
      </c>
      <c r="C5" s="90">
        <v>16428.09</v>
      </c>
      <c r="D5" s="90">
        <v>16157.71</v>
      </c>
      <c r="E5" s="95">
        <v>9720.2000000000007</v>
      </c>
      <c r="F5" s="91">
        <f t="shared" ref="F5:F10" si="0">SUM(B5:E5)</f>
        <v>72232.990000000005</v>
      </c>
    </row>
    <row r="6" spans="1:6" x14ac:dyDescent="0.25">
      <c r="A6" s="46" t="s">
        <v>31</v>
      </c>
      <c r="B6" s="90">
        <v>235972.76</v>
      </c>
      <c r="C6" s="90">
        <v>105858.89</v>
      </c>
      <c r="D6" s="90">
        <v>116546.59</v>
      </c>
      <c r="E6" s="95">
        <v>201755.87</v>
      </c>
      <c r="F6" s="91">
        <f t="shared" si="0"/>
        <v>660134.11</v>
      </c>
    </row>
    <row r="7" spans="1:6" x14ac:dyDescent="0.25">
      <c r="A7" s="46" t="s">
        <v>32</v>
      </c>
      <c r="B7" s="90">
        <v>309050.28999999998</v>
      </c>
      <c r="C7" s="90">
        <v>154522.53</v>
      </c>
      <c r="D7" s="90">
        <v>119141.22</v>
      </c>
      <c r="E7" s="95">
        <v>200063.21</v>
      </c>
      <c r="F7" s="91">
        <f t="shared" si="0"/>
        <v>782777.24999999988</v>
      </c>
    </row>
    <row r="8" spans="1:6" x14ac:dyDescent="0.25">
      <c r="A8" s="46" t="s">
        <v>33</v>
      </c>
      <c r="B8" s="90">
        <v>208381.37</v>
      </c>
      <c r="C8" s="90">
        <v>74581.320000000007</v>
      </c>
      <c r="D8" s="90">
        <v>48296.7</v>
      </c>
      <c r="E8" s="95">
        <v>93572.89</v>
      </c>
      <c r="F8" s="91">
        <f t="shared" si="0"/>
        <v>424832.28</v>
      </c>
    </row>
    <row r="9" spans="1:6" x14ac:dyDescent="0.25">
      <c r="A9" s="47" t="s">
        <v>304</v>
      </c>
      <c r="B9" s="90">
        <v>348607.74</v>
      </c>
      <c r="C9" s="90">
        <v>59181.26</v>
      </c>
      <c r="D9" s="90">
        <v>38532.39</v>
      </c>
      <c r="E9" s="95">
        <v>76314.55</v>
      </c>
      <c r="F9" s="91">
        <f t="shared" si="0"/>
        <v>522635.94</v>
      </c>
    </row>
    <row r="10" spans="1:6" x14ac:dyDescent="0.25">
      <c r="A10" s="76" t="s">
        <v>85</v>
      </c>
      <c r="B10" s="92">
        <f>SUM(B4:B9)</f>
        <v>1143670.2</v>
      </c>
      <c r="C10" s="92">
        <f>SUM(C4:C9)</f>
        <v>413419.43</v>
      </c>
      <c r="D10" s="92">
        <f>SUM(D4:D9)</f>
        <v>340800.81</v>
      </c>
      <c r="E10" s="93">
        <f>SUM(E4:E9)</f>
        <v>581807.25</v>
      </c>
      <c r="F10" s="94">
        <f t="shared" si="0"/>
        <v>2479697.69</v>
      </c>
    </row>
    <row r="11" spans="1:6" x14ac:dyDescent="0.25">
      <c r="A11" s="48" t="s">
        <v>297</v>
      </c>
    </row>
    <row r="12" spans="1:6" x14ac:dyDescent="0.25">
      <c r="A12" s="48" t="s">
        <v>129</v>
      </c>
    </row>
    <row r="13" spans="1:6" x14ac:dyDescent="0.25">
      <c r="A13" s="39" t="s">
        <v>346</v>
      </c>
    </row>
    <row r="15" spans="1:6" x14ac:dyDescent="0.25">
      <c r="A15" s="3" t="s">
        <v>70</v>
      </c>
    </row>
    <row r="16" spans="1:6" ht="24" x14ac:dyDescent="0.25">
      <c r="A16" s="75"/>
      <c r="B16" s="14" t="s">
        <v>300</v>
      </c>
      <c r="C16" s="15" t="s">
        <v>301</v>
      </c>
      <c r="D16" s="15" t="s">
        <v>302</v>
      </c>
      <c r="E16" s="30" t="s">
        <v>303</v>
      </c>
      <c r="F16" s="16" t="s">
        <v>85</v>
      </c>
    </row>
    <row r="17" spans="1:6" x14ac:dyDescent="0.25">
      <c r="A17" s="45" t="s">
        <v>36</v>
      </c>
      <c r="B17" s="90">
        <v>112573.27</v>
      </c>
      <c r="C17" s="90">
        <v>62463.59</v>
      </c>
      <c r="D17" s="90">
        <v>53087.96</v>
      </c>
      <c r="E17" s="95">
        <v>2634.04</v>
      </c>
      <c r="F17" s="91">
        <f>SUM(B17:E17)</f>
        <v>230758.86</v>
      </c>
    </row>
    <row r="18" spans="1:6" x14ac:dyDescent="0.25">
      <c r="A18" s="46" t="s">
        <v>30</v>
      </c>
      <c r="B18" s="90">
        <v>215484.95</v>
      </c>
      <c r="C18" s="90">
        <v>295791.69</v>
      </c>
      <c r="D18" s="90">
        <v>327094.65999999997</v>
      </c>
      <c r="E18" s="95">
        <v>245440.77</v>
      </c>
      <c r="F18" s="91">
        <f t="shared" ref="F18:F23" si="1">SUM(B18:E18)</f>
        <v>1083812.07</v>
      </c>
    </row>
    <row r="19" spans="1:6" x14ac:dyDescent="0.25">
      <c r="A19" s="46" t="s">
        <v>31</v>
      </c>
      <c r="B19" s="90">
        <v>653111.91</v>
      </c>
      <c r="C19" s="90">
        <v>1213253.94</v>
      </c>
      <c r="D19" s="90">
        <v>1127402.49</v>
      </c>
      <c r="E19" s="95">
        <v>1976368.93</v>
      </c>
      <c r="F19" s="91">
        <f t="shared" si="1"/>
        <v>4970137.2699999996</v>
      </c>
    </row>
    <row r="20" spans="1:6" x14ac:dyDescent="0.25">
      <c r="A20" s="46" t="s">
        <v>32</v>
      </c>
      <c r="B20" s="90">
        <v>1037707.54</v>
      </c>
      <c r="C20" s="90">
        <v>2042512.19</v>
      </c>
      <c r="D20" s="90">
        <v>849834.6</v>
      </c>
      <c r="E20" s="95">
        <v>1666638.7</v>
      </c>
      <c r="F20" s="91">
        <f t="shared" si="1"/>
        <v>5596693.0300000003</v>
      </c>
    </row>
    <row r="21" spans="1:6" x14ac:dyDescent="0.25">
      <c r="A21" s="46" t="s">
        <v>33</v>
      </c>
      <c r="B21" s="90">
        <v>963570.93</v>
      </c>
      <c r="C21" s="90">
        <v>1247128.31</v>
      </c>
      <c r="D21" s="90">
        <v>469319.82</v>
      </c>
      <c r="E21" s="95">
        <v>783770.25</v>
      </c>
      <c r="F21" s="91">
        <f t="shared" si="1"/>
        <v>3463789.31</v>
      </c>
    </row>
    <row r="22" spans="1:6" x14ac:dyDescent="0.25">
      <c r="A22" s="47" t="s">
        <v>304</v>
      </c>
      <c r="B22" s="90">
        <v>2052568.54</v>
      </c>
      <c r="C22" s="90">
        <v>1124275.6600000001</v>
      </c>
      <c r="D22" s="90">
        <v>510153.13</v>
      </c>
      <c r="E22" s="95">
        <v>736748.91</v>
      </c>
      <c r="F22" s="91">
        <f t="shared" si="1"/>
        <v>4423746.24</v>
      </c>
    </row>
    <row r="23" spans="1:6" x14ac:dyDescent="0.25">
      <c r="A23" s="76" t="s">
        <v>85</v>
      </c>
      <c r="B23" s="92">
        <f>SUM(B17:B22)</f>
        <v>5035017.1400000006</v>
      </c>
      <c r="C23" s="92">
        <f>SUM(C17:C22)</f>
        <v>5985425.3800000008</v>
      </c>
      <c r="D23" s="92">
        <f>SUM(D17:D22)</f>
        <v>3336892.6599999997</v>
      </c>
      <c r="E23" s="93">
        <f>SUM(E17:E22)</f>
        <v>5411601.5999999996</v>
      </c>
      <c r="F23" s="94">
        <f t="shared" si="1"/>
        <v>19768936.780000001</v>
      </c>
    </row>
    <row r="24" spans="1:6" x14ac:dyDescent="0.25">
      <c r="A24" s="48" t="s">
        <v>297</v>
      </c>
    </row>
    <row r="25" spans="1:6" x14ac:dyDescent="0.25">
      <c r="A25" s="48" t="s">
        <v>129</v>
      </c>
    </row>
    <row r="26" spans="1:6" x14ac:dyDescent="0.25">
      <c r="A26" s="39" t="s">
        <v>346</v>
      </c>
    </row>
    <row r="28" spans="1:6" x14ac:dyDescent="0.25">
      <c r="A28" s="3" t="s">
        <v>28</v>
      </c>
    </row>
    <row r="29" spans="1:6" ht="24" x14ac:dyDescent="0.25">
      <c r="A29" s="75"/>
      <c r="B29" s="14" t="s">
        <v>300</v>
      </c>
      <c r="C29" s="15" t="s">
        <v>301</v>
      </c>
      <c r="D29" s="15" t="s">
        <v>302</v>
      </c>
      <c r="E29" s="30" t="s">
        <v>303</v>
      </c>
      <c r="F29" s="16" t="s">
        <v>85</v>
      </c>
    </row>
    <row r="30" spans="1:6" x14ac:dyDescent="0.25">
      <c r="A30" s="45" t="s">
        <v>36</v>
      </c>
      <c r="B30" s="90">
        <f>B4+B17</f>
        <v>124304.32000000001</v>
      </c>
      <c r="C30" s="90">
        <f t="shared" ref="C30:E30" si="2">C4+C17</f>
        <v>65310.929999999993</v>
      </c>
      <c r="D30" s="90">
        <f t="shared" si="2"/>
        <v>55214.159999999996</v>
      </c>
      <c r="E30" s="90">
        <f t="shared" si="2"/>
        <v>3014.5699999999997</v>
      </c>
      <c r="F30" s="91">
        <f>SUM(B30:E30)</f>
        <v>247843.98</v>
      </c>
    </row>
    <row r="31" spans="1:6" x14ac:dyDescent="0.25">
      <c r="A31" s="46" t="s">
        <v>30</v>
      </c>
      <c r="B31" s="90">
        <f t="shared" ref="B31:E35" si="3">B5+B18</f>
        <v>245411.94</v>
      </c>
      <c r="C31" s="90">
        <f t="shared" si="3"/>
        <v>312219.78000000003</v>
      </c>
      <c r="D31" s="90">
        <f t="shared" si="3"/>
        <v>343252.37</v>
      </c>
      <c r="E31" s="90">
        <f t="shared" si="3"/>
        <v>255160.97</v>
      </c>
      <c r="F31" s="91">
        <f t="shared" ref="F31:F36" si="4">SUM(B31:E31)</f>
        <v>1156045.06</v>
      </c>
    </row>
    <row r="32" spans="1:6" x14ac:dyDescent="0.25">
      <c r="A32" s="46" t="s">
        <v>31</v>
      </c>
      <c r="B32" s="90">
        <f t="shared" si="3"/>
        <v>889084.67</v>
      </c>
      <c r="C32" s="90">
        <f t="shared" si="3"/>
        <v>1319112.8299999998</v>
      </c>
      <c r="D32" s="90">
        <f t="shared" si="3"/>
        <v>1243949.08</v>
      </c>
      <c r="E32" s="90">
        <f t="shared" si="3"/>
        <v>2178124.7999999998</v>
      </c>
      <c r="F32" s="91">
        <f t="shared" si="4"/>
        <v>5630271.3799999999</v>
      </c>
    </row>
    <row r="33" spans="1:6" x14ac:dyDescent="0.25">
      <c r="A33" s="46" t="s">
        <v>32</v>
      </c>
      <c r="B33" s="90">
        <f t="shared" si="3"/>
        <v>1346757.83</v>
      </c>
      <c r="C33" s="90">
        <f t="shared" si="3"/>
        <v>2197034.7199999997</v>
      </c>
      <c r="D33" s="90">
        <f t="shared" si="3"/>
        <v>968975.82</v>
      </c>
      <c r="E33" s="90">
        <f t="shared" si="3"/>
        <v>1866701.91</v>
      </c>
      <c r="F33" s="91">
        <f t="shared" si="4"/>
        <v>6379470.2800000003</v>
      </c>
    </row>
    <row r="34" spans="1:6" x14ac:dyDescent="0.25">
      <c r="A34" s="46" t="s">
        <v>33</v>
      </c>
      <c r="B34" s="90">
        <f t="shared" si="3"/>
        <v>1171952.3</v>
      </c>
      <c r="C34" s="90">
        <f t="shared" si="3"/>
        <v>1321709.6300000001</v>
      </c>
      <c r="D34" s="90">
        <f t="shared" si="3"/>
        <v>517616.52</v>
      </c>
      <c r="E34" s="90">
        <f t="shared" si="3"/>
        <v>877343.14</v>
      </c>
      <c r="F34" s="91">
        <f t="shared" si="4"/>
        <v>3888621.5900000003</v>
      </c>
    </row>
    <row r="35" spans="1:6" x14ac:dyDescent="0.25">
      <c r="A35" s="47" t="s">
        <v>304</v>
      </c>
      <c r="B35" s="90">
        <f t="shared" si="3"/>
        <v>2401176.2800000003</v>
      </c>
      <c r="C35" s="90">
        <f t="shared" si="3"/>
        <v>1183456.9200000002</v>
      </c>
      <c r="D35" s="90">
        <f t="shared" si="3"/>
        <v>548685.52</v>
      </c>
      <c r="E35" s="90">
        <f t="shared" si="3"/>
        <v>813063.46000000008</v>
      </c>
      <c r="F35" s="91">
        <f t="shared" si="4"/>
        <v>4946382.1800000006</v>
      </c>
    </row>
    <row r="36" spans="1:6" x14ac:dyDescent="0.25">
      <c r="A36" s="76" t="s">
        <v>85</v>
      </c>
      <c r="B36" s="92">
        <f>SUM(B30:B35)</f>
        <v>6178687.3400000008</v>
      </c>
      <c r="C36" s="92">
        <f>SUM(C30:C35)</f>
        <v>6398844.8099999996</v>
      </c>
      <c r="D36" s="92">
        <f>SUM(D30:D35)</f>
        <v>3677693.47</v>
      </c>
      <c r="E36" s="93">
        <f>SUM(E30:E35)</f>
        <v>5993408.8499999996</v>
      </c>
      <c r="F36" s="94">
        <f t="shared" si="4"/>
        <v>22248634.469999999</v>
      </c>
    </row>
    <row r="37" spans="1:6" x14ac:dyDescent="0.25">
      <c r="A37" s="48" t="s">
        <v>297</v>
      </c>
    </row>
    <row r="38" spans="1:6" x14ac:dyDescent="0.25">
      <c r="A38" s="48" t="s">
        <v>129</v>
      </c>
    </row>
    <row r="39" spans="1:6" x14ac:dyDescent="0.25">
      <c r="A39" s="39" t="s">
        <v>346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6" x14ac:dyDescent="0.25">
      <c r="A1" s="1" t="s">
        <v>318</v>
      </c>
    </row>
    <row r="2" spans="1:6" x14ac:dyDescent="0.25">
      <c r="A2" s="3" t="s">
        <v>69</v>
      </c>
    </row>
    <row r="3" spans="1:6" ht="24" x14ac:dyDescent="0.25">
      <c r="A3" s="75"/>
      <c r="B3" s="14" t="s">
        <v>300</v>
      </c>
      <c r="C3" s="15" t="s">
        <v>301</v>
      </c>
      <c r="D3" s="15" t="s">
        <v>302</v>
      </c>
      <c r="E3" s="30" t="s">
        <v>303</v>
      </c>
      <c r="F3" s="16" t="s">
        <v>85</v>
      </c>
    </row>
    <row r="4" spans="1:6" x14ac:dyDescent="0.25">
      <c r="A4" s="45" t="s">
        <v>36</v>
      </c>
      <c r="B4" s="90">
        <v>7598.76</v>
      </c>
      <c r="C4" s="90">
        <v>1833.25</v>
      </c>
      <c r="D4" s="90">
        <v>2385.85</v>
      </c>
      <c r="E4" s="95">
        <v>353.32</v>
      </c>
      <c r="F4" s="91">
        <f>SUM(B4:E4)</f>
        <v>12171.18</v>
      </c>
    </row>
    <row r="5" spans="1:6" x14ac:dyDescent="0.25">
      <c r="A5" s="46" t="s">
        <v>30</v>
      </c>
      <c r="B5" s="90">
        <v>30132.09</v>
      </c>
      <c r="C5" s="90">
        <v>13007.04</v>
      </c>
      <c r="D5" s="90">
        <v>20947.32</v>
      </c>
      <c r="E5" s="95">
        <v>16133.01</v>
      </c>
      <c r="F5" s="91">
        <f t="shared" ref="F5:F10" si="0">SUM(B5:E5)</f>
        <v>80219.460000000006</v>
      </c>
    </row>
    <row r="6" spans="1:6" x14ac:dyDescent="0.25">
      <c r="A6" s="46" t="s">
        <v>31</v>
      </c>
      <c r="B6" s="90">
        <v>252521.87</v>
      </c>
      <c r="C6" s="90">
        <v>86473.68</v>
      </c>
      <c r="D6" s="90">
        <v>136931.68</v>
      </c>
      <c r="E6" s="95">
        <v>275177.84999999998</v>
      </c>
      <c r="F6" s="91">
        <f t="shared" si="0"/>
        <v>751105.08</v>
      </c>
    </row>
    <row r="7" spans="1:6" x14ac:dyDescent="0.25">
      <c r="A7" s="46" t="s">
        <v>32</v>
      </c>
      <c r="B7" s="90">
        <v>350870.72</v>
      </c>
      <c r="C7" s="90">
        <v>119511.28</v>
      </c>
      <c r="D7" s="90">
        <v>122629.56</v>
      </c>
      <c r="E7" s="95">
        <v>211317.71</v>
      </c>
      <c r="F7" s="91">
        <f t="shared" si="0"/>
        <v>804329.27</v>
      </c>
    </row>
    <row r="8" spans="1:6" x14ac:dyDescent="0.25">
      <c r="A8" s="46" t="s">
        <v>33</v>
      </c>
      <c r="B8" s="90">
        <v>258415.28</v>
      </c>
      <c r="C8" s="90">
        <v>52397.99</v>
      </c>
      <c r="D8" s="90">
        <v>49658.9</v>
      </c>
      <c r="E8" s="95">
        <v>80420.490000000005</v>
      </c>
      <c r="F8" s="91">
        <f t="shared" si="0"/>
        <v>440892.66000000003</v>
      </c>
    </row>
    <row r="9" spans="1:6" x14ac:dyDescent="0.25">
      <c r="A9" s="47" t="s">
        <v>304</v>
      </c>
      <c r="B9" s="90">
        <v>372522.03</v>
      </c>
      <c r="C9" s="90">
        <v>37282.6</v>
      </c>
      <c r="D9" s="90">
        <v>41732.559999999998</v>
      </c>
      <c r="E9" s="95">
        <v>58942.219999999994</v>
      </c>
      <c r="F9" s="91">
        <f t="shared" si="0"/>
        <v>510479.41</v>
      </c>
    </row>
    <row r="10" spans="1:6" x14ac:dyDescent="0.25">
      <c r="A10" s="76" t="s">
        <v>85</v>
      </c>
      <c r="B10" s="92">
        <f>SUM(B4:B9)</f>
        <v>1272060.75</v>
      </c>
      <c r="C10" s="92">
        <f>SUM(C4:C9)</f>
        <v>310505.83999999997</v>
      </c>
      <c r="D10" s="92">
        <f>SUM(D4:D9)</f>
        <v>374285.87</v>
      </c>
      <c r="E10" s="93">
        <f>SUM(E4:E9)</f>
        <v>642344.6</v>
      </c>
      <c r="F10" s="94">
        <f t="shared" si="0"/>
        <v>2599197.06</v>
      </c>
    </row>
    <row r="11" spans="1:6" x14ac:dyDescent="0.25">
      <c r="A11" s="48" t="s">
        <v>297</v>
      </c>
    </row>
    <row r="12" spans="1:6" x14ac:dyDescent="0.25">
      <c r="A12" s="48" t="s">
        <v>129</v>
      </c>
    </row>
    <row r="13" spans="1:6" x14ac:dyDescent="0.25">
      <c r="A13" s="39" t="s">
        <v>346</v>
      </c>
    </row>
    <row r="15" spans="1:6" x14ac:dyDescent="0.25">
      <c r="A15" s="3" t="s">
        <v>70</v>
      </c>
    </row>
    <row r="16" spans="1:6" ht="24" x14ac:dyDescent="0.25">
      <c r="A16" s="75"/>
      <c r="B16" s="14" t="s">
        <v>300</v>
      </c>
      <c r="C16" s="15" t="s">
        <v>301</v>
      </c>
      <c r="D16" s="15" t="s">
        <v>302</v>
      </c>
      <c r="E16" s="30" t="s">
        <v>303</v>
      </c>
      <c r="F16" s="16" t="s">
        <v>85</v>
      </c>
    </row>
    <row r="17" spans="1:6" x14ac:dyDescent="0.25">
      <c r="A17" s="45" t="s">
        <v>36</v>
      </c>
      <c r="B17" s="90">
        <v>75147.08</v>
      </c>
      <c r="C17" s="90">
        <v>42118.99</v>
      </c>
      <c r="D17" s="90">
        <v>46260.41</v>
      </c>
      <c r="E17" s="95">
        <v>2375.96</v>
      </c>
      <c r="F17" s="91">
        <f>SUM(B17:E17)</f>
        <v>165902.44</v>
      </c>
    </row>
    <row r="18" spans="1:6" x14ac:dyDescent="0.25">
      <c r="A18" s="46" t="s">
        <v>30</v>
      </c>
      <c r="B18" s="90">
        <v>148687.78</v>
      </c>
      <c r="C18" s="90">
        <v>213174.93</v>
      </c>
      <c r="D18" s="90">
        <v>288502.53999999998</v>
      </c>
      <c r="E18" s="95">
        <v>301386.69</v>
      </c>
      <c r="F18" s="91">
        <f t="shared" ref="F18:F23" si="1">SUM(B18:E18)</f>
        <v>951751.94</v>
      </c>
    </row>
    <row r="19" spans="1:6" x14ac:dyDescent="0.25">
      <c r="A19" s="46" t="s">
        <v>31</v>
      </c>
      <c r="B19" s="90">
        <v>513551.43</v>
      </c>
      <c r="C19" s="90">
        <v>838998.98</v>
      </c>
      <c r="D19" s="90">
        <v>1095429.67</v>
      </c>
      <c r="E19" s="95">
        <v>2527518.19</v>
      </c>
      <c r="F19" s="91">
        <f t="shared" si="1"/>
        <v>4975498.2699999996</v>
      </c>
    </row>
    <row r="20" spans="1:6" x14ac:dyDescent="0.25">
      <c r="A20" s="46" t="s">
        <v>32</v>
      </c>
      <c r="B20" s="90">
        <v>1103270.55</v>
      </c>
      <c r="C20" s="90">
        <v>1580301.62</v>
      </c>
      <c r="D20" s="90">
        <v>1074117.69</v>
      </c>
      <c r="E20" s="95">
        <v>1970431.49</v>
      </c>
      <c r="F20" s="91">
        <f t="shared" si="1"/>
        <v>5728121.3499999996</v>
      </c>
    </row>
    <row r="21" spans="1:6" x14ac:dyDescent="0.25">
      <c r="A21" s="46" t="s">
        <v>33</v>
      </c>
      <c r="B21" s="90">
        <v>1321600.7</v>
      </c>
      <c r="C21" s="90">
        <v>965895.77</v>
      </c>
      <c r="D21" s="90">
        <v>600615.24</v>
      </c>
      <c r="E21" s="95">
        <v>842708.64</v>
      </c>
      <c r="F21" s="91">
        <f t="shared" si="1"/>
        <v>3730820.35</v>
      </c>
    </row>
    <row r="22" spans="1:6" x14ac:dyDescent="0.25">
      <c r="A22" s="47" t="s">
        <v>304</v>
      </c>
      <c r="B22" s="90">
        <v>3910784.7</v>
      </c>
      <c r="C22" s="90">
        <v>984997.05</v>
      </c>
      <c r="D22" s="90">
        <v>664259.30000000005</v>
      </c>
      <c r="E22" s="95">
        <v>685886.65999999992</v>
      </c>
      <c r="F22" s="91">
        <f t="shared" si="1"/>
        <v>6245927.71</v>
      </c>
    </row>
    <row r="23" spans="1:6" x14ac:dyDescent="0.25">
      <c r="A23" s="76" t="s">
        <v>85</v>
      </c>
      <c r="B23" s="92">
        <f>SUM(B17:B22)</f>
        <v>7073042.2400000002</v>
      </c>
      <c r="C23" s="92">
        <f>SUM(C17:C22)</f>
        <v>4625487.34</v>
      </c>
      <c r="D23" s="92">
        <f>SUM(D17:D22)</f>
        <v>3769184.8499999996</v>
      </c>
      <c r="E23" s="93">
        <f>SUM(E17:E22)</f>
        <v>6330307.6299999999</v>
      </c>
      <c r="F23" s="94">
        <f t="shared" si="1"/>
        <v>21798022.059999999</v>
      </c>
    </row>
    <row r="24" spans="1:6" x14ac:dyDescent="0.25">
      <c r="A24" s="48" t="s">
        <v>297</v>
      </c>
    </row>
    <row r="25" spans="1:6" x14ac:dyDescent="0.25">
      <c r="A25" s="48" t="s">
        <v>129</v>
      </c>
    </row>
    <row r="26" spans="1:6" x14ac:dyDescent="0.25">
      <c r="A26" s="39" t="s">
        <v>346</v>
      </c>
    </row>
    <row r="28" spans="1:6" x14ac:dyDescent="0.25">
      <c r="A28" s="3" t="s">
        <v>28</v>
      </c>
    </row>
    <row r="29" spans="1:6" ht="24" x14ac:dyDescent="0.25">
      <c r="A29" s="75"/>
      <c r="B29" s="14" t="s">
        <v>300</v>
      </c>
      <c r="C29" s="15" t="s">
        <v>301</v>
      </c>
      <c r="D29" s="15" t="s">
        <v>302</v>
      </c>
      <c r="E29" s="30" t="s">
        <v>303</v>
      </c>
      <c r="F29" s="16" t="s">
        <v>85</v>
      </c>
    </row>
    <row r="30" spans="1:6" x14ac:dyDescent="0.25">
      <c r="A30" s="45" t="s">
        <v>36</v>
      </c>
      <c r="B30" s="90">
        <f>B4+B17</f>
        <v>82745.84</v>
      </c>
      <c r="C30" s="90">
        <f t="shared" ref="C30:E30" si="2">C4+C17</f>
        <v>43952.24</v>
      </c>
      <c r="D30" s="90">
        <f t="shared" si="2"/>
        <v>48646.26</v>
      </c>
      <c r="E30" s="90">
        <f t="shared" si="2"/>
        <v>2729.28</v>
      </c>
      <c r="F30" s="91">
        <f>SUM(B30:E30)</f>
        <v>178073.62</v>
      </c>
    </row>
    <row r="31" spans="1:6" x14ac:dyDescent="0.25">
      <c r="A31" s="46" t="s">
        <v>30</v>
      </c>
      <c r="B31" s="90">
        <f t="shared" ref="B31:E35" si="3">B5+B18</f>
        <v>178819.87</v>
      </c>
      <c r="C31" s="90">
        <f t="shared" si="3"/>
        <v>226181.97</v>
      </c>
      <c r="D31" s="90">
        <f t="shared" si="3"/>
        <v>309449.86</v>
      </c>
      <c r="E31" s="90">
        <f t="shared" si="3"/>
        <v>317519.7</v>
      </c>
      <c r="F31" s="91">
        <f t="shared" ref="F31:F36" si="4">SUM(B31:E31)</f>
        <v>1031971.3999999999</v>
      </c>
    </row>
    <row r="32" spans="1:6" x14ac:dyDescent="0.25">
      <c r="A32" s="46" t="s">
        <v>31</v>
      </c>
      <c r="B32" s="90">
        <f t="shared" si="3"/>
        <v>766073.3</v>
      </c>
      <c r="C32" s="90">
        <f t="shared" si="3"/>
        <v>925472.65999999992</v>
      </c>
      <c r="D32" s="90">
        <f t="shared" si="3"/>
        <v>1232361.3499999999</v>
      </c>
      <c r="E32" s="90">
        <f t="shared" si="3"/>
        <v>2802696.04</v>
      </c>
      <c r="F32" s="91">
        <f t="shared" si="4"/>
        <v>5726603.3499999996</v>
      </c>
    </row>
    <row r="33" spans="1:6" x14ac:dyDescent="0.25">
      <c r="A33" s="46" t="s">
        <v>32</v>
      </c>
      <c r="B33" s="90">
        <f t="shared" si="3"/>
        <v>1454141.27</v>
      </c>
      <c r="C33" s="90">
        <f t="shared" si="3"/>
        <v>1699812.9000000001</v>
      </c>
      <c r="D33" s="90">
        <f t="shared" si="3"/>
        <v>1196747.25</v>
      </c>
      <c r="E33" s="90">
        <f t="shared" si="3"/>
        <v>2181749.2000000002</v>
      </c>
      <c r="F33" s="91">
        <f t="shared" si="4"/>
        <v>6532450.6200000001</v>
      </c>
    </row>
    <row r="34" spans="1:6" x14ac:dyDescent="0.25">
      <c r="A34" s="46" t="s">
        <v>33</v>
      </c>
      <c r="B34" s="90">
        <f t="shared" si="3"/>
        <v>1580015.98</v>
      </c>
      <c r="C34" s="90">
        <f t="shared" si="3"/>
        <v>1018293.76</v>
      </c>
      <c r="D34" s="90">
        <f t="shared" si="3"/>
        <v>650274.14</v>
      </c>
      <c r="E34" s="90">
        <f t="shared" si="3"/>
        <v>923129.13</v>
      </c>
      <c r="F34" s="91">
        <f t="shared" si="4"/>
        <v>4171713.0100000002</v>
      </c>
    </row>
    <row r="35" spans="1:6" x14ac:dyDescent="0.25">
      <c r="A35" s="47" t="s">
        <v>304</v>
      </c>
      <c r="B35" s="90">
        <f t="shared" si="3"/>
        <v>4283306.7300000004</v>
      </c>
      <c r="C35" s="90">
        <f t="shared" si="3"/>
        <v>1022279.65</v>
      </c>
      <c r="D35" s="90">
        <f t="shared" si="3"/>
        <v>705991.8600000001</v>
      </c>
      <c r="E35" s="90">
        <f t="shared" si="3"/>
        <v>744828.87999999989</v>
      </c>
      <c r="F35" s="91">
        <f t="shared" si="4"/>
        <v>6756407.120000001</v>
      </c>
    </row>
    <row r="36" spans="1:6" x14ac:dyDescent="0.25">
      <c r="A36" s="76" t="s">
        <v>85</v>
      </c>
      <c r="B36" s="92">
        <f>SUM(B30:B35)</f>
        <v>8345102.9900000002</v>
      </c>
      <c r="C36" s="92">
        <f>SUM(C30:C35)</f>
        <v>4935993.1800000006</v>
      </c>
      <c r="D36" s="92">
        <f>SUM(D30:D35)</f>
        <v>4143470.7199999997</v>
      </c>
      <c r="E36" s="93">
        <f>SUM(E30:E35)</f>
        <v>6972652.2300000004</v>
      </c>
      <c r="F36" s="94">
        <f t="shared" si="4"/>
        <v>24397219.120000001</v>
      </c>
    </row>
    <row r="37" spans="1:6" x14ac:dyDescent="0.25">
      <c r="A37" s="48" t="s">
        <v>297</v>
      </c>
    </row>
    <row r="38" spans="1:6" x14ac:dyDescent="0.25">
      <c r="A38" s="48" t="s">
        <v>129</v>
      </c>
    </row>
    <row r="39" spans="1:6" x14ac:dyDescent="0.25">
      <c r="A39" s="39" t="s">
        <v>346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/>
  </sheetViews>
  <sheetFormatPr baseColWidth="10" defaultRowHeight="15" x14ac:dyDescent="0.25"/>
  <cols>
    <col min="1" max="1" width="17" style="2" customWidth="1"/>
    <col min="2" max="2" width="14.855468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3" style="2" customWidth="1"/>
    <col min="7" max="9" width="11.42578125" style="2"/>
    <col min="10" max="10" width="15" style="2" customWidth="1"/>
    <col min="11" max="11" width="11.42578125" style="2"/>
    <col min="12" max="12" width="13.7109375" style="2" customWidth="1"/>
    <col min="13" max="14" width="11.42578125" style="2"/>
    <col min="15" max="15" width="13.42578125" style="2" customWidth="1"/>
    <col min="16" max="16" width="14" style="2" customWidth="1"/>
    <col min="17" max="16384" width="11.42578125" style="2"/>
  </cols>
  <sheetData>
    <row r="1" spans="1:16" x14ac:dyDescent="0.25">
      <c r="A1" s="1" t="s">
        <v>331</v>
      </c>
    </row>
    <row r="2" spans="1:16" x14ac:dyDescent="0.25">
      <c r="A2" s="3" t="s">
        <v>69</v>
      </c>
    </row>
    <row r="3" spans="1:16" x14ac:dyDescent="0.25">
      <c r="B3" s="116" t="s">
        <v>181</v>
      </c>
      <c r="C3" s="117"/>
      <c r="D3" s="117"/>
      <c r="E3" s="117"/>
      <c r="F3" s="118"/>
      <c r="G3" s="116" t="s">
        <v>332</v>
      </c>
      <c r="H3" s="117"/>
      <c r="I3" s="117"/>
      <c r="J3" s="117"/>
      <c r="K3" s="118"/>
      <c r="L3" s="116" t="s">
        <v>85</v>
      </c>
      <c r="M3" s="117"/>
      <c r="N3" s="117"/>
      <c r="O3" s="117"/>
      <c r="P3" s="118"/>
    </row>
    <row r="4" spans="1:16" ht="48" x14ac:dyDescent="0.25">
      <c r="B4" s="101" t="s">
        <v>333</v>
      </c>
      <c r="C4" s="102" t="s">
        <v>334</v>
      </c>
      <c r="D4" s="102" t="s">
        <v>335</v>
      </c>
      <c r="E4" s="102" t="s">
        <v>336</v>
      </c>
      <c r="F4" s="16" t="s">
        <v>85</v>
      </c>
      <c r="G4" s="101" t="s">
        <v>333</v>
      </c>
      <c r="H4" s="102" t="s">
        <v>334</v>
      </c>
      <c r="I4" s="102" t="s">
        <v>335</v>
      </c>
      <c r="J4" s="102" t="s">
        <v>336</v>
      </c>
      <c r="K4" s="16" t="s">
        <v>85</v>
      </c>
      <c r="L4" s="101" t="s">
        <v>333</v>
      </c>
      <c r="M4" s="102" t="s">
        <v>334</v>
      </c>
      <c r="N4" s="102" t="s">
        <v>335</v>
      </c>
      <c r="O4" s="102" t="s">
        <v>336</v>
      </c>
      <c r="P4" s="16" t="s">
        <v>85</v>
      </c>
    </row>
    <row r="5" spans="1:16" x14ac:dyDescent="0.25">
      <c r="A5" s="17" t="s">
        <v>337</v>
      </c>
      <c r="B5" s="33">
        <f>Mig1_H!B5+Mig1_F!B5</f>
        <v>62129.07</v>
      </c>
      <c r="C5" s="34">
        <f>Mig1_H!C5+Mig1_F!C5</f>
        <v>3925.59</v>
      </c>
      <c r="D5" s="34">
        <f>Mig1_H!D5+Mig1_F!D5</f>
        <v>3948.77</v>
      </c>
      <c r="E5" s="34">
        <f>Mig1_H!E5+Mig1_F!E5</f>
        <v>2215.5</v>
      </c>
      <c r="F5" s="103">
        <f>Mig1_H!F5+Mig1_F!F5</f>
        <v>72218.929999999993</v>
      </c>
      <c r="G5" s="33">
        <f>Mig1_H!G5+Mig1_F!G5</f>
        <v>149111.03999999998</v>
      </c>
      <c r="H5" s="34">
        <f>Mig1_H!H5+Mig1_F!H5</f>
        <v>17967.099999999999</v>
      </c>
      <c r="I5" s="34">
        <f>Mig1_H!I5+Mig1_F!I5</f>
        <v>16687.27</v>
      </c>
      <c r="J5" s="34">
        <f>Mig1_H!J5+Mig1_F!J5</f>
        <v>20887.239999999998</v>
      </c>
      <c r="K5" s="103">
        <f>Mig1_H!K5+Mig1_F!K5</f>
        <v>204652.65000000002</v>
      </c>
      <c r="L5" s="33">
        <f>Mig1_H!L5+Mig1_F!L5</f>
        <v>211240.11</v>
      </c>
      <c r="M5" s="34">
        <f>Mig1_H!M5+Mig1_F!M5</f>
        <v>21892.690000000002</v>
      </c>
      <c r="N5" s="34">
        <f>Mig1_H!N5+Mig1_F!N5</f>
        <v>20636.04</v>
      </c>
      <c r="O5" s="34">
        <f>Mig1_H!O5+Mig1_F!O5</f>
        <v>23102.739999999998</v>
      </c>
      <c r="P5" s="103">
        <f>Mig1_H!P5+Mig1_F!P5</f>
        <v>276871.57999999996</v>
      </c>
    </row>
    <row r="6" spans="1:16" x14ac:dyDescent="0.25">
      <c r="A6" s="19" t="s">
        <v>338</v>
      </c>
      <c r="B6" s="35">
        <f>Mig1_H!B6+Mig1_F!B6</f>
        <v>110016.3</v>
      </c>
      <c r="C6" s="5">
        <f>Mig1_H!C6+Mig1_F!C6</f>
        <v>10387.200000000001</v>
      </c>
      <c r="D6" s="5">
        <f>Mig1_H!D6+Mig1_F!D6</f>
        <v>13541.4</v>
      </c>
      <c r="E6" s="5">
        <f>Mig1_H!E6+Mig1_F!E6</f>
        <v>2439.42</v>
      </c>
      <c r="F6" s="104">
        <f>Mig1_H!F6+Mig1_F!F6</f>
        <v>136384.32000000001</v>
      </c>
      <c r="G6" s="35">
        <f>Mig1_H!G6+Mig1_F!G6</f>
        <v>229729.90000000002</v>
      </c>
      <c r="H6" s="5">
        <f>Mig1_H!H6+Mig1_F!H6</f>
        <v>40818.370000000003</v>
      </c>
      <c r="I6" s="5">
        <f>Mig1_H!I6+Mig1_F!I6</f>
        <v>39803.040000000001</v>
      </c>
      <c r="J6" s="5">
        <f>Mig1_H!J6+Mig1_F!J6</f>
        <v>44855.130000000005</v>
      </c>
      <c r="K6" s="104">
        <f>Mig1_H!K6+Mig1_F!K6</f>
        <v>355206.44000000006</v>
      </c>
      <c r="L6" s="35">
        <f>Mig1_H!L6+Mig1_F!L6</f>
        <v>339746.2</v>
      </c>
      <c r="M6" s="5">
        <f>Mig1_H!M6+Mig1_F!M6</f>
        <v>51205.57</v>
      </c>
      <c r="N6" s="5">
        <f>Mig1_H!N6+Mig1_F!N6</f>
        <v>53344.44</v>
      </c>
      <c r="O6" s="5">
        <f>Mig1_H!O6+Mig1_F!O6</f>
        <v>47294.55</v>
      </c>
      <c r="P6" s="104">
        <f>Mig1_H!P6+Mig1_F!P6</f>
        <v>491590.76</v>
      </c>
    </row>
    <row r="7" spans="1:16" x14ac:dyDescent="0.25">
      <c r="A7" s="19" t="s">
        <v>83</v>
      </c>
      <c r="B7" s="35">
        <f>Mig1_H!B7+Mig1_F!B7</f>
        <v>1096902.58</v>
      </c>
      <c r="C7" s="5">
        <f>Mig1_H!C7+Mig1_F!C7</f>
        <v>61565.85</v>
      </c>
      <c r="D7" s="5">
        <f>Mig1_H!D7+Mig1_F!D7</f>
        <v>71714.81</v>
      </c>
      <c r="E7" s="5">
        <f>Mig1_H!E7+Mig1_F!E7</f>
        <v>7053.51</v>
      </c>
      <c r="F7" s="104">
        <f>Mig1_H!F7+Mig1_F!F7</f>
        <v>1237236.75</v>
      </c>
      <c r="G7" s="35">
        <f>Mig1_H!G7+Mig1_F!G7</f>
        <v>1547436.64</v>
      </c>
      <c r="H7" s="5">
        <f>Mig1_H!H7+Mig1_F!H7</f>
        <v>145914.94</v>
      </c>
      <c r="I7" s="5">
        <f>Mig1_H!I7+Mig1_F!I7</f>
        <v>151112.85999999999</v>
      </c>
      <c r="J7" s="5">
        <f>Mig1_H!J7+Mig1_F!J7</f>
        <v>78315.490000000005</v>
      </c>
      <c r="K7" s="104">
        <f>Mig1_H!K7+Mig1_F!K7</f>
        <v>1922779.93</v>
      </c>
      <c r="L7" s="35">
        <f>Mig1_H!L7+Mig1_F!L7</f>
        <v>2644339.2199999997</v>
      </c>
      <c r="M7" s="5">
        <f>Mig1_H!M7+Mig1_F!M7</f>
        <v>207480.79</v>
      </c>
      <c r="N7" s="5">
        <f>Mig1_H!N7+Mig1_F!N7</f>
        <v>222827.66999999998</v>
      </c>
      <c r="O7" s="5">
        <f>Mig1_H!O7+Mig1_F!O7</f>
        <v>85369</v>
      </c>
      <c r="P7" s="104">
        <f>Mig1_H!P7+Mig1_F!P7</f>
        <v>3160016.6799999997</v>
      </c>
    </row>
    <row r="8" spans="1:16" x14ac:dyDescent="0.25">
      <c r="A8" s="19" t="s">
        <v>84</v>
      </c>
      <c r="B8" s="35">
        <f>Mig1_H!B8+Mig1_F!B8</f>
        <v>866529.84000000008</v>
      </c>
      <c r="C8" s="5">
        <f>Mig1_H!C8+Mig1_F!C8</f>
        <v>16628.53</v>
      </c>
      <c r="D8" s="5">
        <f>Mig1_H!D8+Mig1_F!D8</f>
        <v>19775.89</v>
      </c>
      <c r="E8" s="5">
        <f>Mig1_H!E8+Mig1_F!E8</f>
        <v>1802.34</v>
      </c>
      <c r="F8" s="104">
        <f>Mig1_H!F8+Mig1_F!F8</f>
        <v>904736.60000000009</v>
      </c>
      <c r="G8" s="35">
        <f>Mig1_H!G8+Mig1_F!G8</f>
        <v>949993.47</v>
      </c>
      <c r="H8" s="5">
        <f>Mig1_H!H8+Mig1_F!H8</f>
        <v>25741.72</v>
      </c>
      <c r="I8" s="5">
        <f>Mig1_H!I8+Mig1_F!I8</f>
        <v>22619.67</v>
      </c>
      <c r="J8" s="5">
        <f>Mig1_H!J8+Mig1_F!J8</f>
        <v>11698.02</v>
      </c>
      <c r="K8" s="104">
        <f>Mig1_H!K8+Mig1_F!K8</f>
        <v>1010052.88</v>
      </c>
      <c r="L8" s="35">
        <f>Mig1_H!L8+Mig1_F!L8</f>
        <v>1816523.31</v>
      </c>
      <c r="M8" s="5">
        <f>Mig1_H!M8+Mig1_F!M8</f>
        <v>42370.25</v>
      </c>
      <c r="N8" s="5">
        <f>Mig1_H!N8+Mig1_F!N8</f>
        <v>42395.56</v>
      </c>
      <c r="O8" s="5">
        <f>Mig1_H!O8+Mig1_F!O8</f>
        <v>13500.36</v>
      </c>
      <c r="P8" s="104">
        <f>Mig1_H!P8+Mig1_F!P8</f>
        <v>1914789.48</v>
      </c>
    </row>
    <row r="9" spans="1:16" x14ac:dyDescent="0.25">
      <c r="A9" s="20" t="s">
        <v>85</v>
      </c>
      <c r="B9" s="21">
        <f>Mig1_H!B9+Mig1_F!B9</f>
        <v>2135577.79</v>
      </c>
      <c r="C9" s="10">
        <f>Mig1_H!C9+Mig1_F!C9</f>
        <v>92507.17</v>
      </c>
      <c r="D9" s="10">
        <f>Mig1_H!D9+Mig1_F!D9</f>
        <v>108980.87</v>
      </c>
      <c r="E9" s="10">
        <f>Mig1_H!E9+Mig1_F!E9</f>
        <v>13510.77</v>
      </c>
      <c r="F9" s="13">
        <f>Mig1_H!F9+Mig1_F!F9</f>
        <v>2350576.5999999996</v>
      </c>
      <c r="G9" s="21">
        <f>Mig1_H!G9+Mig1_F!G9</f>
        <v>2876271.05</v>
      </c>
      <c r="H9" s="10">
        <f>Mig1_H!H9+Mig1_F!H9</f>
        <v>230442.13</v>
      </c>
      <c r="I9" s="10">
        <f>Mig1_H!I9+Mig1_F!I9</f>
        <v>230222.84</v>
      </c>
      <c r="J9" s="10">
        <f>Mig1_H!J9+Mig1_F!J9</f>
        <v>155755.88</v>
      </c>
      <c r="K9" s="13">
        <f>Mig1_H!K9+Mig1_F!K9</f>
        <v>3492691.9000000004</v>
      </c>
      <c r="L9" s="21">
        <f>Mig1_H!L9+Mig1_F!L9</f>
        <v>5011848.84</v>
      </c>
      <c r="M9" s="10">
        <f>Mig1_H!M9+Mig1_F!M9</f>
        <v>322949.30000000005</v>
      </c>
      <c r="N9" s="10">
        <f>Mig1_H!N9+Mig1_F!N9</f>
        <v>339203.70999999996</v>
      </c>
      <c r="O9" s="10">
        <f>Mig1_H!O9+Mig1_F!O9</f>
        <v>169266.65</v>
      </c>
      <c r="P9" s="13">
        <f>Mig1_H!P9+Mig1_F!P9</f>
        <v>5843268.5</v>
      </c>
    </row>
    <row r="10" spans="1:16" x14ac:dyDescent="0.25">
      <c r="A10" s="48" t="s">
        <v>297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immigrés ayant acquis la nationalité française âgés de 1 à 14 ans vivent dans le même logement qu'un an auparavant.","")</f>
        <v>Lecture : 62129 immigrés ayant acquis la nationalité française âgés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346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5" spans="1:16" x14ac:dyDescent="0.25">
      <c r="A15" s="3" t="s">
        <v>70</v>
      </c>
    </row>
    <row r="16" spans="1:16" x14ac:dyDescent="0.25">
      <c r="B16" s="116" t="s">
        <v>181</v>
      </c>
      <c r="C16" s="117"/>
      <c r="D16" s="117"/>
      <c r="E16" s="117"/>
      <c r="F16" s="118"/>
      <c r="G16" s="116" t="s">
        <v>332</v>
      </c>
      <c r="H16" s="117"/>
      <c r="I16" s="117"/>
      <c r="J16" s="117"/>
      <c r="K16" s="118"/>
      <c r="L16" s="116" t="s">
        <v>85</v>
      </c>
      <c r="M16" s="117"/>
      <c r="N16" s="117"/>
      <c r="O16" s="117"/>
      <c r="P16" s="118"/>
    </row>
    <row r="17" spans="1:16" ht="48" x14ac:dyDescent="0.25">
      <c r="B17" s="101" t="s">
        <v>333</v>
      </c>
      <c r="C17" s="102" t="s">
        <v>334</v>
      </c>
      <c r="D17" s="102" t="s">
        <v>335</v>
      </c>
      <c r="E17" s="102" t="s">
        <v>336</v>
      </c>
      <c r="F17" s="16" t="s">
        <v>85</v>
      </c>
      <c r="G17" s="101" t="s">
        <v>333</v>
      </c>
      <c r="H17" s="102" t="s">
        <v>334</v>
      </c>
      <c r="I17" s="102" t="s">
        <v>335</v>
      </c>
      <c r="J17" s="102" t="s">
        <v>336</v>
      </c>
      <c r="K17" s="16" t="s">
        <v>85</v>
      </c>
      <c r="L17" s="101" t="s">
        <v>333</v>
      </c>
      <c r="M17" s="102" t="s">
        <v>334</v>
      </c>
      <c r="N17" s="102" t="s">
        <v>335</v>
      </c>
      <c r="O17" s="102" t="s">
        <v>336</v>
      </c>
      <c r="P17" s="16" t="s">
        <v>85</v>
      </c>
    </row>
    <row r="18" spans="1:16" x14ac:dyDescent="0.25">
      <c r="A18" s="17" t="s">
        <v>337</v>
      </c>
      <c r="B18" s="33">
        <f>Mig1_H!B18+Mig1_F!B18</f>
        <v>8974373.4199999999</v>
      </c>
      <c r="C18" s="34">
        <f>Mig1_H!C18+Mig1_F!C18</f>
        <v>507938.98</v>
      </c>
      <c r="D18" s="34">
        <f>Mig1_H!D18+Mig1_F!D18</f>
        <v>741683.5</v>
      </c>
      <c r="E18" s="34">
        <f>Mig1_H!E18+Mig1_F!E18</f>
        <v>17462.21</v>
      </c>
      <c r="F18" s="103">
        <f>Mig1_H!F18+Mig1_F!F18</f>
        <v>10241458.109999999</v>
      </c>
      <c r="G18" s="33">
        <f>Mig1_H!G18+Mig1_F!G18</f>
        <v>365373.35</v>
      </c>
      <c r="H18" s="34">
        <f>Mig1_H!H18+Mig1_F!H18</f>
        <v>27211.980000000003</v>
      </c>
      <c r="I18" s="34">
        <f>Mig1_H!I18+Mig1_F!I18</f>
        <v>25058.29</v>
      </c>
      <c r="J18" s="34">
        <f>Mig1_H!J18+Mig1_F!J18</f>
        <v>876.38</v>
      </c>
      <c r="K18" s="103">
        <f>Mig1_H!K18+Mig1_F!K18</f>
        <v>418520</v>
      </c>
      <c r="L18" s="33">
        <f>Mig1_H!L18+Mig1_F!L18</f>
        <v>9339746.7699999996</v>
      </c>
      <c r="M18" s="34">
        <f>Mig1_H!M18+Mig1_F!M18</f>
        <v>535150.96</v>
      </c>
      <c r="N18" s="34">
        <f>Mig1_H!N18+Mig1_F!N18</f>
        <v>766741.79</v>
      </c>
      <c r="O18" s="34">
        <f>Mig1_H!O18+Mig1_F!O18</f>
        <v>18338.589999999997</v>
      </c>
      <c r="P18" s="103">
        <f>Mig1_H!P18+Mig1_F!P18</f>
        <v>10659978.109999999</v>
      </c>
    </row>
    <row r="19" spans="1:16" x14ac:dyDescent="0.25">
      <c r="A19" s="19" t="s">
        <v>338</v>
      </c>
      <c r="B19" s="35">
        <f>Mig1_H!B19+Mig1_F!B19</f>
        <v>5617388.3699999992</v>
      </c>
      <c r="C19" s="5">
        <f>Mig1_H!C19+Mig1_F!C19</f>
        <v>474389.82</v>
      </c>
      <c r="D19" s="5">
        <f>Mig1_H!D19+Mig1_F!D19</f>
        <v>975104.69</v>
      </c>
      <c r="E19" s="5">
        <f>Mig1_H!E19+Mig1_F!E19</f>
        <v>29842.55</v>
      </c>
      <c r="F19" s="104">
        <f>Mig1_H!F19+Mig1_F!F19</f>
        <v>7096725.4299999997</v>
      </c>
      <c r="G19" s="35">
        <f>Mig1_H!G19+Mig1_F!G19</f>
        <v>24279.83</v>
      </c>
      <c r="H19" s="5">
        <f>Mig1_H!H19+Mig1_F!H19</f>
        <v>1883.75</v>
      </c>
      <c r="I19" s="5">
        <f>Mig1_H!I19+Mig1_F!I19</f>
        <v>2706.71</v>
      </c>
      <c r="J19" s="5">
        <f>Mig1_H!J19+Mig1_F!J19</f>
        <v>629.04</v>
      </c>
      <c r="K19" s="104">
        <f>Mig1_H!K19+Mig1_F!K19</f>
        <v>29499.33</v>
      </c>
      <c r="L19" s="35">
        <f>Mig1_H!L19+Mig1_F!L19</f>
        <v>5641668.1999999993</v>
      </c>
      <c r="M19" s="5">
        <f>Mig1_H!M19+Mig1_F!M19</f>
        <v>476273.57</v>
      </c>
      <c r="N19" s="5">
        <f>Mig1_H!N19+Mig1_F!N19</f>
        <v>977811.39999999991</v>
      </c>
      <c r="O19" s="5">
        <f>Mig1_H!O19+Mig1_F!O19</f>
        <v>30471.589999999997</v>
      </c>
      <c r="P19" s="104">
        <f>Mig1_H!P19+Mig1_F!P19</f>
        <v>7126224.7599999998</v>
      </c>
    </row>
    <row r="20" spans="1:16" x14ac:dyDescent="0.25">
      <c r="A20" s="19" t="s">
        <v>83</v>
      </c>
      <c r="B20" s="35">
        <f>Mig1_H!B20+Mig1_F!B20</f>
        <v>18671937.210000001</v>
      </c>
      <c r="C20" s="5">
        <f>Mig1_H!C20+Mig1_F!C20</f>
        <v>1066532.05</v>
      </c>
      <c r="D20" s="5">
        <f>Mig1_H!D20+Mig1_F!D20</f>
        <v>1848242.3199999998</v>
      </c>
      <c r="E20" s="5">
        <f>Mig1_H!E20+Mig1_F!E20</f>
        <v>43723.37</v>
      </c>
      <c r="F20" s="104">
        <f>Mig1_H!F20+Mig1_F!F20</f>
        <v>21630434.949999999</v>
      </c>
      <c r="G20" s="35">
        <f>Mig1_H!G20+Mig1_F!G20</f>
        <v>55049.440000000002</v>
      </c>
      <c r="H20" s="5">
        <f>Mig1_H!H20+Mig1_F!H20</f>
        <v>4303.84</v>
      </c>
      <c r="I20" s="5">
        <f>Mig1_H!I20+Mig1_F!I20</f>
        <v>4880.7299999999996</v>
      </c>
      <c r="J20" s="5">
        <f>Mig1_H!J20+Mig1_F!J20</f>
        <v>1071.24</v>
      </c>
      <c r="K20" s="104">
        <f>Mig1_H!K20+Mig1_F!K20</f>
        <v>65305.250000000007</v>
      </c>
      <c r="L20" s="35">
        <f>Mig1_H!L20+Mig1_F!L20</f>
        <v>18726986.649999999</v>
      </c>
      <c r="M20" s="5">
        <f>Mig1_H!M20+Mig1_F!M20</f>
        <v>1070835.8900000001</v>
      </c>
      <c r="N20" s="5">
        <f>Mig1_H!N20+Mig1_F!N20</f>
        <v>1853123.0499999998</v>
      </c>
      <c r="O20" s="5">
        <f>Mig1_H!O20+Mig1_F!O20</f>
        <v>44794.61</v>
      </c>
      <c r="P20" s="104">
        <f>Mig1_H!P20+Mig1_F!P20</f>
        <v>21695740.200000003</v>
      </c>
    </row>
    <row r="21" spans="1:16" x14ac:dyDescent="0.25">
      <c r="A21" s="19" t="s">
        <v>84</v>
      </c>
      <c r="B21" s="35">
        <f>Mig1_H!B21+Mig1_F!B21</f>
        <v>17157252.939999998</v>
      </c>
      <c r="C21" s="5">
        <f>Mig1_H!C21+Mig1_F!C21</f>
        <v>272765.17</v>
      </c>
      <c r="D21" s="5">
        <f>Mig1_H!D21+Mig1_F!D21</f>
        <v>470570.99</v>
      </c>
      <c r="E21" s="5">
        <f>Mig1_H!E21+Mig1_F!E21</f>
        <v>6641.13</v>
      </c>
      <c r="F21" s="104">
        <f>Mig1_H!F21+Mig1_F!F21</f>
        <v>17907230.23</v>
      </c>
      <c r="G21" s="35">
        <f>Mig1_H!G21+Mig1_F!G21</f>
        <v>20233.009999999998</v>
      </c>
      <c r="H21" s="5">
        <f>Mig1_H!H21+Mig1_F!H21</f>
        <v>704.91</v>
      </c>
      <c r="I21" s="5">
        <f>Mig1_H!I21+Mig1_F!I21</f>
        <v>623.1099999999999</v>
      </c>
      <c r="J21" s="5">
        <f>Mig1_H!J21+Mig1_F!J21</f>
        <v>232.98000000000002</v>
      </c>
      <c r="K21" s="104">
        <f>Mig1_H!K21+Mig1_F!K21</f>
        <v>21794.009999999995</v>
      </c>
      <c r="L21" s="35">
        <f>Mig1_H!L21+Mig1_F!L21</f>
        <v>17177485.949999999</v>
      </c>
      <c r="M21" s="5">
        <f>Mig1_H!M21+Mig1_F!M21</f>
        <v>273470.07999999996</v>
      </c>
      <c r="N21" s="5">
        <f>Mig1_H!N21+Mig1_F!N21</f>
        <v>471194.1</v>
      </c>
      <c r="O21" s="5">
        <f>Mig1_H!O21+Mig1_F!O21</f>
        <v>6874.1100000000006</v>
      </c>
      <c r="P21" s="104">
        <f>Mig1_H!P21+Mig1_F!P21</f>
        <v>17929024.239999998</v>
      </c>
    </row>
    <row r="22" spans="1:16" x14ac:dyDescent="0.25">
      <c r="A22" s="20" t="s">
        <v>85</v>
      </c>
      <c r="B22" s="21">
        <f>Mig1_H!B22+Mig1_F!B22</f>
        <v>50420951.939999998</v>
      </c>
      <c r="C22" s="10">
        <f>Mig1_H!C22+Mig1_F!C22</f>
        <v>2321626.02</v>
      </c>
      <c r="D22" s="10">
        <f>Mig1_H!D22+Mig1_F!D22</f>
        <v>4035601.5</v>
      </c>
      <c r="E22" s="10">
        <f>Mig1_H!E22+Mig1_F!E22</f>
        <v>97669.260000000009</v>
      </c>
      <c r="F22" s="13">
        <f>Mig1_H!F22+Mig1_F!F22</f>
        <v>56875848.719999999</v>
      </c>
      <c r="G22" s="21">
        <f>Mig1_H!G22+Mig1_F!G22</f>
        <v>464935.63</v>
      </c>
      <c r="H22" s="10">
        <f>Mig1_H!H22+Mig1_F!H22</f>
        <v>34104.480000000003</v>
      </c>
      <c r="I22" s="10">
        <f>Mig1_H!I22+Mig1_F!I22</f>
        <v>33268.840000000004</v>
      </c>
      <c r="J22" s="10">
        <f>Mig1_H!J22+Mig1_F!J22</f>
        <v>2809.6400000000003</v>
      </c>
      <c r="K22" s="13">
        <f>Mig1_H!K22+Mig1_F!K22</f>
        <v>535118.59000000008</v>
      </c>
      <c r="L22" s="21">
        <f>Mig1_H!L22+Mig1_F!L22</f>
        <v>50885887.569999993</v>
      </c>
      <c r="M22" s="10">
        <f>Mig1_H!M22+Mig1_F!M22</f>
        <v>2355730.5</v>
      </c>
      <c r="N22" s="10">
        <f>Mig1_H!N22+Mig1_F!N22</f>
        <v>4068870.34</v>
      </c>
      <c r="O22" s="10">
        <f>Mig1_H!O22+Mig1_F!O22</f>
        <v>100478.90000000001</v>
      </c>
      <c r="P22" s="13">
        <f>Mig1_H!P22+Mig1_F!P22</f>
        <v>57410967.310000002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non-immigrés n'ayant pas la nationalité française (individus nés en France de nationalité étrangère) âgés de 1 à 14 ans vivent dans le même logement qu'un an auparavant.","")</f>
        <v>Lecture : 365373 non-immigrés n'ayant pas la nationalité française (individus nés en France de nationalité étrangère) âgés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346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7" spans="1:16" x14ac:dyDescent="0.25">
      <c r="A27" s="3" t="s">
        <v>28</v>
      </c>
    </row>
    <row r="28" spans="1:16" x14ac:dyDescent="0.25">
      <c r="B28" s="116" t="s">
        <v>181</v>
      </c>
      <c r="C28" s="117"/>
      <c r="D28" s="117"/>
      <c r="E28" s="117"/>
      <c r="F28" s="118"/>
      <c r="G28" s="116" t="s">
        <v>332</v>
      </c>
      <c r="H28" s="117"/>
      <c r="I28" s="117"/>
      <c r="J28" s="117"/>
      <c r="K28" s="118"/>
      <c r="L28" s="116" t="s">
        <v>85</v>
      </c>
      <c r="M28" s="117"/>
      <c r="N28" s="117"/>
      <c r="O28" s="117"/>
      <c r="P28" s="118"/>
    </row>
    <row r="29" spans="1:16" ht="48" x14ac:dyDescent="0.25">
      <c r="B29" s="101" t="s">
        <v>333</v>
      </c>
      <c r="C29" s="102" t="s">
        <v>334</v>
      </c>
      <c r="D29" s="102" t="s">
        <v>335</v>
      </c>
      <c r="E29" s="102" t="s">
        <v>336</v>
      </c>
      <c r="F29" s="16" t="s">
        <v>85</v>
      </c>
      <c r="G29" s="101" t="s">
        <v>333</v>
      </c>
      <c r="H29" s="102" t="s">
        <v>334</v>
      </c>
      <c r="I29" s="102" t="s">
        <v>335</v>
      </c>
      <c r="J29" s="102" t="s">
        <v>336</v>
      </c>
      <c r="K29" s="16" t="s">
        <v>85</v>
      </c>
      <c r="L29" s="101" t="s">
        <v>333</v>
      </c>
      <c r="M29" s="102" t="s">
        <v>334</v>
      </c>
      <c r="N29" s="102" t="s">
        <v>335</v>
      </c>
      <c r="O29" s="102" t="s">
        <v>336</v>
      </c>
      <c r="P29" s="16" t="s">
        <v>85</v>
      </c>
    </row>
    <row r="30" spans="1:16" x14ac:dyDescent="0.25">
      <c r="A30" s="17" t="s">
        <v>337</v>
      </c>
      <c r="B30" s="33">
        <f t="shared" ref="B30:P34" si="0">B5+B18</f>
        <v>9036502.4900000002</v>
      </c>
      <c r="C30" s="34">
        <f t="shared" si="0"/>
        <v>511864.57</v>
      </c>
      <c r="D30" s="34">
        <f t="shared" si="0"/>
        <v>745632.27</v>
      </c>
      <c r="E30" s="34">
        <f t="shared" si="0"/>
        <v>19677.71</v>
      </c>
      <c r="F30" s="103">
        <f t="shared" si="0"/>
        <v>10313677.039999999</v>
      </c>
      <c r="G30" s="33">
        <f t="shared" si="0"/>
        <v>514484.38999999996</v>
      </c>
      <c r="H30" s="34">
        <f t="shared" si="0"/>
        <v>45179.08</v>
      </c>
      <c r="I30" s="34">
        <f t="shared" si="0"/>
        <v>41745.56</v>
      </c>
      <c r="J30" s="34">
        <f t="shared" si="0"/>
        <v>21763.62</v>
      </c>
      <c r="K30" s="103">
        <f t="shared" si="0"/>
        <v>623172.65</v>
      </c>
      <c r="L30" s="33">
        <f t="shared" si="0"/>
        <v>9550986.879999999</v>
      </c>
      <c r="M30" s="34">
        <f t="shared" si="0"/>
        <v>557043.64999999991</v>
      </c>
      <c r="N30" s="34">
        <f t="shared" si="0"/>
        <v>787377.83000000007</v>
      </c>
      <c r="O30" s="34">
        <f t="shared" si="0"/>
        <v>41441.329999999994</v>
      </c>
      <c r="P30" s="103">
        <f t="shared" si="0"/>
        <v>10936849.689999999</v>
      </c>
    </row>
    <row r="31" spans="1:16" x14ac:dyDescent="0.25">
      <c r="A31" s="19" t="s">
        <v>338</v>
      </c>
      <c r="B31" s="35">
        <f t="shared" si="0"/>
        <v>5727404.669999999</v>
      </c>
      <c r="C31" s="5">
        <f t="shared" si="0"/>
        <v>484777.02</v>
      </c>
      <c r="D31" s="5">
        <f t="shared" si="0"/>
        <v>988646.09</v>
      </c>
      <c r="E31" s="5">
        <f t="shared" si="0"/>
        <v>32281.97</v>
      </c>
      <c r="F31" s="104">
        <f t="shared" si="0"/>
        <v>7233109.75</v>
      </c>
      <c r="G31" s="35">
        <f t="shared" si="0"/>
        <v>254009.73000000004</v>
      </c>
      <c r="H31" s="5">
        <f t="shared" si="0"/>
        <v>42702.12</v>
      </c>
      <c r="I31" s="5">
        <f t="shared" si="0"/>
        <v>42509.75</v>
      </c>
      <c r="J31" s="5">
        <f t="shared" si="0"/>
        <v>45484.170000000006</v>
      </c>
      <c r="K31" s="104">
        <f t="shared" si="0"/>
        <v>384705.77000000008</v>
      </c>
      <c r="L31" s="35">
        <f t="shared" si="0"/>
        <v>5981414.3999999994</v>
      </c>
      <c r="M31" s="5">
        <f t="shared" si="0"/>
        <v>527479.14</v>
      </c>
      <c r="N31" s="5">
        <f t="shared" si="0"/>
        <v>1031155.8399999999</v>
      </c>
      <c r="O31" s="5">
        <f t="shared" si="0"/>
        <v>77766.14</v>
      </c>
      <c r="P31" s="104">
        <f t="shared" si="0"/>
        <v>7617815.5199999996</v>
      </c>
    </row>
    <row r="32" spans="1:16" x14ac:dyDescent="0.25">
      <c r="A32" s="19" t="s">
        <v>83</v>
      </c>
      <c r="B32" s="35">
        <f t="shared" si="0"/>
        <v>19768839.789999999</v>
      </c>
      <c r="C32" s="5">
        <f t="shared" si="0"/>
        <v>1128097.9000000001</v>
      </c>
      <c r="D32" s="5">
        <f t="shared" si="0"/>
        <v>1919957.13</v>
      </c>
      <c r="E32" s="5">
        <f t="shared" si="0"/>
        <v>50776.880000000005</v>
      </c>
      <c r="F32" s="104">
        <f t="shared" si="0"/>
        <v>22867671.699999999</v>
      </c>
      <c r="G32" s="35">
        <f t="shared" si="0"/>
        <v>1602486.0799999998</v>
      </c>
      <c r="H32" s="5">
        <f t="shared" si="0"/>
        <v>150218.78</v>
      </c>
      <c r="I32" s="5">
        <f t="shared" si="0"/>
        <v>155993.59</v>
      </c>
      <c r="J32" s="5">
        <f t="shared" si="0"/>
        <v>79386.73000000001</v>
      </c>
      <c r="K32" s="104">
        <f t="shared" si="0"/>
        <v>1988085.18</v>
      </c>
      <c r="L32" s="35">
        <f t="shared" si="0"/>
        <v>21371325.869999997</v>
      </c>
      <c r="M32" s="5">
        <f t="shared" si="0"/>
        <v>1278316.6800000002</v>
      </c>
      <c r="N32" s="5">
        <f t="shared" si="0"/>
        <v>2075950.7199999997</v>
      </c>
      <c r="O32" s="5">
        <f t="shared" si="0"/>
        <v>130163.61</v>
      </c>
      <c r="P32" s="104">
        <f t="shared" si="0"/>
        <v>24855756.880000003</v>
      </c>
    </row>
    <row r="33" spans="1:16" x14ac:dyDescent="0.25">
      <c r="A33" s="19" t="s">
        <v>84</v>
      </c>
      <c r="B33" s="35">
        <f t="shared" si="0"/>
        <v>18023782.779999997</v>
      </c>
      <c r="C33" s="5">
        <f t="shared" si="0"/>
        <v>289393.69999999995</v>
      </c>
      <c r="D33" s="5">
        <f t="shared" si="0"/>
        <v>490346.88</v>
      </c>
      <c r="E33" s="5">
        <f t="shared" si="0"/>
        <v>8443.4699999999993</v>
      </c>
      <c r="F33" s="104">
        <f t="shared" si="0"/>
        <v>18811966.830000002</v>
      </c>
      <c r="G33" s="35">
        <f t="shared" si="0"/>
        <v>970226.48</v>
      </c>
      <c r="H33" s="5">
        <f t="shared" si="0"/>
        <v>26446.63</v>
      </c>
      <c r="I33" s="5">
        <f t="shared" si="0"/>
        <v>23242.78</v>
      </c>
      <c r="J33" s="5">
        <f t="shared" si="0"/>
        <v>11931</v>
      </c>
      <c r="K33" s="104">
        <f t="shared" si="0"/>
        <v>1031846.89</v>
      </c>
      <c r="L33" s="35">
        <f t="shared" si="0"/>
        <v>18994009.259999998</v>
      </c>
      <c r="M33" s="5">
        <f t="shared" si="0"/>
        <v>315840.32999999996</v>
      </c>
      <c r="N33" s="5">
        <f t="shared" si="0"/>
        <v>513589.66</v>
      </c>
      <c r="O33" s="5">
        <f t="shared" si="0"/>
        <v>20374.47</v>
      </c>
      <c r="P33" s="104">
        <f t="shared" si="0"/>
        <v>19843813.719999999</v>
      </c>
    </row>
    <row r="34" spans="1:16" x14ac:dyDescent="0.25">
      <c r="A34" s="20" t="s">
        <v>85</v>
      </c>
      <c r="B34" s="21">
        <f t="shared" si="0"/>
        <v>52556529.729999997</v>
      </c>
      <c r="C34" s="10">
        <f t="shared" si="0"/>
        <v>2414133.19</v>
      </c>
      <c r="D34" s="10">
        <f t="shared" si="0"/>
        <v>4144582.37</v>
      </c>
      <c r="E34" s="10">
        <f t="shared" si="0"/>
        <v>111180.03000000001</v>
      </c>
      <c r="F34" s="13">
        <f t="shared" si="0"/>
        <v>59226425.32</v>
      </c>
      <c r="G34" s="21">
        <f t="shared" si="0"/>
        <v>3341206.6799999997</v>
      </c>
      <c r="H34" s="10">
        <f t="shared" si="0"/>
        <v>264546.61</v>
      </c>
      <c r="I34" s="10">
        <f t="shared" si="0"/>
        <v>263491.68</v>
      </c>
      <c r="J34" s="10">
        <f t="shared" si="0"/>
        <v>158565.52000000002</v>
      </c>
      <c r="K34" s="13">
        <f t="shared" si="0"/>
        <v>4027810.49</v>
      </c>
      <c r="L34" s="21">
        <f t="shared" si="0"/>
        <v>55897736.409999996</v>
      </c>
      <c r="M34" s="10">
        <f t="shared" si="0"/>
        <v>2678679.7999999998</v>
      </c>
      <c r="N34" s="10">
        <f t="shared" si="0"/>
        <v>4408074.05</v>
      </c>
      <c r="O34" s="10">
        <f t="shared" si="0"/>
        <v>269745.55</v>
      </c>
      <c r="P34" s="13">
        <f t="shared" si="0"/>
        <v>63254235.810000002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individus de nationalité étrangère âgés de 1 à 14 ans vivent dans le même logement qu'un an auparavant.","")</f>
        <v>Lecture : 514484 individus de nationalité étrangère âgés de 1 à 14 ans vivent dans le même logement qu'un an auparavant.</v>
      </c>
    </row>
    <row r="37" spans="1:16" x14ac:dyDescent="0.25">
      <c r="A37" s="39" t="s">
        <v>346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0" workbookViewId="0"/>
  </sheetViews>
  <sheetFormatPr baseColWidth="10" defaultRowHeight="15" x14ac:dyDescent="0.25"/>
  <cols>
    <col min="1" max="1" width="17" style="2" customWidth="1"/>
    <col min="2" max="2" width="12.71093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2.7109375" style="2" customWidth="1"/>
    <col min="7" max="7" width="13.5703125" style="2" customWidth="1"/>
    <col min="8" max="9" width="11.42578125" style="2"/>
    <col min="10" max="10" width="15" style="2" customWidth="1"/>
    <col min="11" max="12" width="12.7109375" style="2" customWidth="1"/>
    <col min="13" max="14" width="11.42578125" style="2"/>
    <col min="15" max="15" width="13.42578125" style="2" customWidth="1"/>
    <col min="16" max="16" width="12.85546875" style="2" customWidth="1"/>
    <col min="17" max="16384" width="11.42578125" style="2"/>
  </cols>
  <sheetData>
    <row r="1" spans="1:16" x14ac:dyDescent="0.25">
      <c r="A1" s="1" t="s">
        <v>341</v>
      </c>
    </row>
    <row r="2" spans="1:16" x14ac:dyDescent="0.25">
      <c r="A2" s="3" t="s">
        <v>69</v>
      </c>
    </row>
    <row r="3" spans="1:16" x14ac:dyDescent="0.25">
      <c r="B3" s="116" t="s">
        <v>181</v>
      </c>
      <c r="C3" s="117"/>
      <c r="D3" s="117"/>
      <c r="E3" s="117"/>
      <c r="F3" s="118"/>
      <c r="G3" s="116" t="s">
        <v>332</v>
      </c>
      <c r="H3" s="117"/>
      <c r="I3" s="117"/>
      <c r="J3" s="117"/>
      <c r="K3" s="118"/>
      <c r="L3" s="116" t="s">
        <v>85</v>
      </c>
      <c r="M3" s="117"/>
      <c r="N3" s="117"/>
      <c r="O3" s="117"/>
      <c r="P3" s="118"/>
    </row>
    <row r="4" spans="1:16" ht="48" x14ac:dyDescent="0.25">
      <c r="B4" s="101" t="s">
        <v>333</v>
      </c>
      <c r="C4" s="102" t="s">
        <v>334</v>
      </c>
      <c r="D4" s="102" t="s">
        <v>335</v>
      </c>
      <c r="E4" s="102" t="s">
        <v>336</v>
      </c>
      <c r="F4" s="16" t="s">
        <v>85</v>
      </c>
      <c r="G4" s="101" t="s">
        <v>333</v>
      </c>
      <c r="H4" s="102" t="s">
        <v>334</v>
      </c>
      <c r="I4" s="102" t="s">
        <v>335</v>
      </c>
      <c r="J4" s="102" t="s">
        <v>336</v>
      </c>
      <c r="K4" s="16" t="s">
        <v>85</v>
      </c>
      <c r="L4" s="101" t="s">
        <v>333</v>
      </c>
      <c r="M4" s="102" t="s">
        <v>334</v>
      </c>
      <c r="N4" s="102" t="s">
        <v>335</v>
      </c>
      <c r="O4" s="102" t="s">
        <v>336</v>
      </c>
      <c r="P4" s="16" t="s">
        <v>85</v>
      </c>
    </row>
    <row r="5" spans="1:16" x14ac:dyDescent="0.25">
      <c r="A5" s="17" t="s">
        <v>337</v>
      </c>
      <c r="B5" s="33">
        <v>31124.6</v>
      </c>
      <c r="C5" s="34">
        <v>1973.4</v>
      </c>
      <c r="D5" s="34">
        <v>1949.81</v>
      </c>
      <c r="E5" s="34">
        <v>1179.3399999999999</v>
      </c>
      <c r="F5" s="103">
        <f>SUM(B5:E5)</f>
        <v>36227.149999999994</v>
      </c>
      <c r="G5" s="33">
        <v>75815.789999999994</v>
      </c>
      <c r="H5" s="34">
        <v>8962.68</v>
      </c>
      <c r="I5" s="34">
        <v>8256.34</v>
      </c>
      <c r="J5" s="34">
        <v>10647.74</v>
      </c>
      <c r="K5" s="103">
        <f>SUM(G5:J5)</f>
        <v>103682.55</v>
      </c>
      <c r="L5" s="33">
        <f>B5+G5</f>
        <v>106940.38999999998</v>
      </c>
      <c r="M5" s="34">
        <f t="shared" ref="M5:O8" si="0">C5+H5</f>
        <v>10936.08</v>
      </c>
      <c r="N5" s="34">
        <f t="shared" si="0"/>
        <v>10206.15</v>
      </c>
      <c r="O5" s="34">
        <f t="shared" si="0"/>
        <v>11827.08</v>
      </c>
      <c r="P5" s="103">
        <f>SUM(L5:O5)</f>
        <v>139909.69999999998</v>
      </c>
    </row>
    <row r="6" spans="1:16" x14ac:dyDescent="0.25">
      <c r="A6" s="19" t="s">
        <v>338</v>
      </c>
      <c r="B6" s="35">
        <v>54817.4</v>
      </c>
      <c r="C6" s="5">
        <v>4830.7800000000007</v>
      </c>
      <c r="D6" s="5">
        <v>6347.43</v>
      </c>
      <c r="E6" s="5">
        <v>1094.03</v>
      </c>
      <c r="F6" s="104">
        <f t="shared" ref="F6:F8" si="1">SUM(B6:E6)</f>
        <v>67089.64</v>
      </c>
      <c r="G6" s="35">
        <v>111092.74</v>
      </c>
      <c r="H6" s="5">
        <v>22061.86</v>
      </c>
      <c r="I6" s="5">
        <v>18783.78</v>
      </c>
      <c r="J6" s="5">
        <v>18275.509999999998</v>
      </c>
      <c r="K6" s="104">
        <f t="shared" ref="K6:K8" si="2">SUM(G6:J6)</f>
        <v>170213.89</v>
      </c>
      <c r="L6" s="35">
        <f t="shared" ref="L6:L8" si="3">B6+G6</f>
        <v>165910.14000000001</v>
      </c>
      <c r="M6" s="5">
        <f t="shared" si="0"/>
        <v>26892.639999999999</v>
      </c>
      <c r="N6" s="5">
        <f t="shared" si="0"/>
        <v>25131.21</v>
      </c>
      <c r="O6" s="5">
        <f t="shared" si="0"/>
        <v>19369.539999999997</v>
      </c>
      <c r="P6" s="104">
        <f t="shared" ref="P6:P8" si="4">SUM(L6:O6)</f>
        <v>237303.53000000003</v>
      </c>
    </row>
    <row r="7" spans="1:16" x14ac:dyDescent="0.25">
      <c r="A7" s="19" t="s">
        <v>83</v>
      </c>
      <c r="B7" s="35">
        <v>499912.15</v>
      </c>
      <c r="C7" s="5">
        <v>30833.239999999998</v>
      </c>
      <c r="D7" s="5">
        <v>35675.58</v>
      </c>
      <c r="E7" s="5">
        <v>3151.46</v>
      </c>
      <c r="F7" s="104">
        <f t="shared" si="1"/>
        <v>569572.42999999993</v>
      </c>
      <c r="G7" s="35">
        <v>749940.71</v>
      </c>
      <c r="H7" s="5">
        <v>80298.680000000008</v>
      </c>
      <c r="I7" s="5">
        <v>79530.61</v>
      </c>
      <c r="J7" s="5">
        <v>36673.590000000004</v>
      </c>
      <c r="K7" s="104">
        <f t="shared" si="2"/>
        <v>946443.59</v>
      </c>
      <c r="L7" s="35">
        <f t="shared" si="3"/>
        <v>1249852.8599999999</v>
      </c>
      <c r="M7" s="5">
        <f t="shared" si="0"/>
        <v>111131.92000000001</v>
      </c>
      <c r="N7" s="5">
        <f t="shared" si="0"/>
        <v>115206.19</v>
      </c>
      <c r="O7" s="5">
        <f t="shared" si="0"/>
        <v>39825.050000000003</v>
      </c>
      <c r="P7" s="104">
        <f t="shared" si="4"/>
        <v>1516016.0199999998</v>
      </c>
    </row>
    <row r="8" spans="1:16" x14ac:dyDescent="0.25">
      <c r="A8" s="19" t="s">
        <v>84</v>
      </c>
      <c r="B8" s="35">
        <v>406193.51</v>
      </c>
      <c r="C8" s="5">
        <v>8062.6900000000005</v>
      </c>
      <c r="D8" s="5">
        <v>8892.5500000000011</v>
      </c>
      <c r="E8" s="5">
        <v>896.86999999999989</v>
      </c>
      <c r="F8" s="104">
        <f t="shared" si="1"/>
        <v>424045.62</v>
      </c>
      <c r="G8" s="35">
        <v>498932.3</v>
      </c>
      <c r="H8" s="5">
        <v>14295.45</v>
      </c>
      <c r="I8" s="5">
        <v>12426.849999999999</v>
      </c>
      <c r="J8" s="5">
        <v>6048.11</v>
      </c>
      <c r="K8" s="104">
        <f t="shared" si="2"/>
        <v>531702.71</v>
      </c>
      <c r="L8" s="35">
        <f t="shared" si="3"/>
        <v>905125.81</v>
      </c>
      <c r="M8" s="5">
        <f t="shared" si="0"/>
        <v>22358.14</v>
      </c>
      <c r="N8" s="5">
        <f t="shared" si="0"/>
        <v>21319.4</v>
      </c>
      <c r="O8" s="5">
        <f t="shared" si="0"/>
        <v>6944.98</v>
      </c>
      <c r="P8" s="104">
        <f t="shared" si="4"/>
        <v>955748.33000000007</v>
      </c>
    </row>
    <row r="9" spans="1:16" x14ac:dyDescent="0.25">
      <c r="A9" s="20" t="s">
        <v>85</v>
      </c>
      <c r="B9" s="21">
        <f>SUM(B5:B8)</f>
        <v>992047.66</v>
      </c>
      <c r="C9" s="10">
        <f t="shared" ref="C9:P9" si="5">SUM(C5:C8)</f>
        <v>45700.11</v>
      </c>
      <c r="D9" s="10">
        <f t="shared" si="5"/>
        <v>52865.37</v>
      </c>
      <c r="E9" s="10">
        <f t="shared" si="5"/>
        <v>6321.7</v>
      </c>
      <c r="F9" s="13">
        <f t="shared" si="5"/>
        <v>1096934.8399999999</v>
      </c>
      <c r="G9" s="21">
        <f t="shared" si="5"/>
        <v>1435781.54</v>
      </c>
      <c r="H9" s="10">
        <f t="shared" si="5"/>
        <v>125618.67</v>
      </c>
      <c r="I9" s="10">
        <f t="shared" si="5"/>
        <v>118997.57999999999</v>
      </c>
      <c r="J9" s="10">
        <f t="shared" si="5"/>
        <v>71644.95</v>
      </c>
      <c r="K9" s="13">
        <f t="shared" si="5"/>
        <v>1752042.74</v>
      </c>
      <c r="L9" s="21">
        <f t="shared" si="5"/>
        <v>2427829.2000000002</v>
      </c>
      <c r="M9" s="10">
        <f t="shared" si="5"/>
        <v>171318.78000000003</v>
      </c>
      <c r="N9" s="10">
        <f t="shared" si="5"/>
        <v>171862.94999999998</v>
      </c>
      <c r="O9" s="10">
        <f t="shared" si="5"/>
        <v>77966.649999999994</v>
      </c>
      <c r="P9" s="13">
        <f t="shared" si="5"/>
        <v>2848977.58</v>
      </c>
    </row>
    <row r="10" spans="1:16" x14ac:dyDescent="0.25">
      <c r="A10" s="48" t="s">
        <v>297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hommes immigrés ayant acquis la nationalité française âgés de 1 à 14 ans vivent dans le même logement qu'un an auparavant.","")</f>
        <v>Lecture : 31125 hommes immigrés ayant acquis la nationalité française âgés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346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5" spans="1:16" x14ac:dyDescent="0.25">
      <c r="A15" s="3" t="s">
        <v>70</v>
      </c>
    </row>
    <row r="16" spans="1:16" x14ac:dyDescent="0.25">
      <c r="B16" s="116" t="s">
        <v>181</v>
      </c>
      <c r="C16" s="117"/>
      <c r="D16" s="117"/>
      <c r="E16" s="117"/>
      <c r="F16" s="118"/>
      <c r="G16" s="116" t="s">
        <v>332</v>
      </c>
      <c r="H16" s="117"/>
      <c r="I16" s="117"/>
      <c r="J16" s="117"/>
      <c r="K16" s="118"/>
      <c r="L16" s="116" t="s">
        <v>85</v>
      </c>
      <c r="M16" s="117"/>
      <c r="N16" s="117"/>
      <c r="O16" s="117"/>
      <c r="P16" s="118"/>
    </row>
    <row r="17" spans="1:16" ht="48" x14ac:dyDescent="0.25">
      <c r="B17" s="101" t="s">
        <v>333</v>
      </c>
      <c r="C17" s="102" t="s">
        <v>334</v>
      </c>
      <c r="D17" s="102" t="s">
        <v>335</v>
      </c>
      <c r="E17" s="102" t="s">
        <v>336</v>
      </c>
      <c r="F17" s="16" t="s">
        <v>85</v>
      </c>
      <c r="G17" s="101" t="s">
        <v>333</v>
      </c>
      <c r="H17" s="102" t="s">
        <v>334</v>
      </c>
      <c r="I17" s="102" t="s">
        <v>335</v>
      </c>
      <c r="J17" s="102" t="s">
        <v>336</v>
      </c>
      <c r="K17" s="16" t="s">
        <v>85</v>
      </c>
      <c r="L17" s="101" t="s">
        <v>333</v>
      </c>
      <c r="M17" s="102" t="s">
        <v>334</v>
      </c>
      <c r="N17" s="102" t="s">
        <v>335</v>
      </c>
      <c r="O17" s="102" t="s">
        <v>336</v>
      </c>
      <c r="P17" s="16" t="s">
        <v>85</v>
      </c>
    </row>
    <row r="18" spans="1:16" x14ac:dyDescent="0.25">
      <c r="A18" s="17" t="s">
        <v>337</v>
      </c>
      <c r="B18" s="33">
        <v>4592986.49</v>
      </c>
      <c r="C18" s="34">
        <v>259233.76</v>
      </c>
      <c r="D18" s="34">
        <v>378860.75</v>
      </c>
      <c r="E18" s="34">
        <v>9027.07</v>
      </c>
      <c r="F18" s="103">
        <f>SUM(B18:E18)</f>
        <v>5240108.07</v>
      </c>
      <c r="G18" s="33">
        <v>186461.76</v>
      </c>
      <c r="H18" s="34">
        <v>13962.44</v>
      </c>
      <c r="I18" s="34">
        <v>12723.92</v>
      </c>
      <c r="J18" s="34">
        <v>422</v>
      </c>
      <c r="K18" s="103">
        <f>SUM(G18:J18)</f>
        <v>213570.12000000002</v>
      </c>
      <c r="L18" s="33">
        <f>B18+G18</f>
        <v>4779448.25</v>
      </c>
      <c r="M18" s="34">
        <f t="shared" ref="M18:O21" si="6">C18+H18</f>
        <v>273196.2</v>
      </c>
      <c r="N18" s="34">
        <f t="shared" si="6"/>
        <v>391584.67</v>
      </c>
      <c r="O18" s="34">
        <f t="shared" si="6"/>
        <v>9449.07</v>
      </c>
      <c r="P18" s="103">
        <f>SUM(L18:O18)</f>
        <v>5453678.1900000004</v>
      </c>
    </row>
    <row r="19" spans="1:16" x14ac:dyDescent="0.25">
      <c r="A19" s="19" t="s">
        <v>338</v>
      </c>
      <c r="B19" s="35">
        <v>2934701.9699999997</v>
      </c>
      <c r="C19" s="5">
        <v>225203.14</v>
      </c>
      <c r="D19" s="5">
        <v>450659.22</v>
      </c>
      <c r="E19" s="5">
        <v>13560.64</v>
      </c>
      <c r="F19" s="104">
        <f t="shared" ref="F19:F21" si="7">SUM(B19:E19)</f>
        <v>3624124.97</v>
      </c>
      <c r="G19" s="35">
        <v>12797.59</v>
      </c>
      <c r="H19" s="5">
        <v>1068.2</v>
      </c>
      <c r="I19" s="5">
        <v>1389.09</v>
      </c>
      <c r="J19" s="5">
        <v>260.64999999999998</v>
      </c>
      <c r="K19" s="104">
        <f t="shared" ref="K19:K21" si="8">SUM(G19:J19)</f>
        <v>15515.53</v>
      </c>
      <c r="L19" s="35">
        <f t="shared" ref="L19:L21" si="9">B19+G19</f>
        <v>2947499.5599999996</v>
      </c>
      <c r="M19" s="5">
        <f t="shared" si="6"/>
        <v>226271.34000000003</v>
      </c>
      <c r="N19" s="5">
        <f t="shared" si="6"/>
        <v>452048.31</v>
      </c>
      <c r="O19" s="5">
        <f t="shared" si="6"/>
        <v>13821.289999999999</v>
      </c>
      <c r="P19" s="104">
        <f t="shared" ref="P19:P21" si="10">SUM(L19:O19)</f>
        <v>3639640.4999999995</v>
      </c>
    </row>
    <row r="20" spans="1:16" x14ac:dyDescent="0.25">
      <c r="A20" s="19" t="s">
        <v>83</v>
      </c>
      <c r="B20" s="35">
        <v>9213254.120000001</v>
      </c>
      <c r="C20" s="5">
        <v>541664.52</v>
      </c>
      <c r="D20" s="5">
        <v>936014.55999999994</v>
      </c>
      <c r="E20" s="5">
        <v>23248.43</v>
      </c>
      <c r="F20" s="104">
        <f t="shared" si="7"/>
        <v>10714181.630000001</v>
      </c>
      <c r="G20" s="35">
        <v>35035.32</v>
      </c>
      <c r="H20" s="5">
        <v>2709.5299999999997</v>
      </c>
      <c r="I20" s="5">
        <v>3115.62</v>
      </c>
      <c r="J20" s="5">
        <v>518.04</v>
      </c>
      <c r="K20" s="104">
        <f t="shared" si="8"/>
        <v>41378.51</v>
      </c>
      <c r="L20" s="35">
        <f t="shared" si="9"/>
        <v>9248289.4400000013</v>
      </c>
      <c r="M20" s="5">
        <f t="shared" si="6"/>
        <v>544374.05000000005</v>
      </c>
      <c r="N20" s="5">
        <f t="shared" si="6"/>
        <v>939130.17999999993</v>
      </c>
      <c r="O20" s="5">
        <f t="shared" si="6"/>
        <v>23766.47</v>
      </c>
      <c r="P20" s="104">
        <f t="shared" si="10"/>
        <v>10755560.140000002</v>
      </c>
    </row>
    <row r="21" spans="1:16" x14ac:dyDescent="0.25">
      <c r="A21" s="19" t="s">
        <v>84</v>
      </c>
      <c r="B21" s="35">
        <v>7582870.6600000001</v>
      </c>
      <c r="C21" s="5">
        <v>116009.91</v>
      </c>
      <c r="D21" s="5">
        <v>202144.51</v>
      </c>
      <c r="E21" s="5">
        <v>3592.67</v>
      </c>
      <c r="F21" s="104">
        <f t="shared" si="7"/>
        <v>7904617.75</v>
      </c>
      <c r="G21" s="35">
        <v>11581.489999999998</v>
      </c>
      <c r="H21" s="5">
        <v>486.82</v>
      </c>
      <c r="I21" s="5">
        <v>384.15</v>
      </c>
      <c r="J21" s="5">
        <v>115.3</v>
      </c>
      <c r="K21" s="104">
        <f t="shared" si="8"/>
        <v>12567.759999999997</v>
      </c>
      <c r="L21" s="35">
        <f t="shared" si="9"/>
        <v>7594452.1500000004</v>
      </c>
      <c r="M21" s="5">
        <f t="shared" si="6"/>
        <v>116496.73000000001</v>
      </c>
      <c r="N21" s="5">
        <f t="shared" si="6"/>
        <v>202528.66</v>
      </c>
      <c r="O21" s="5">
        <f t="shared" si="6"/>
        <v>3707.9700000000003</v>
      </c>
      <c r="P21" s="104">
        <f t="shared" si="10"/>
        <v>7917185.5100000007</v>
      </c>
    </row>
    <row r="22" spans="1:16" x14ac:dyDescent="0.25">
      <c r="A22" s="20" t="s">
        <v>85</v>
      </c>
      <c r="B22" s="21">
        <f>SUM(B18:B21)</f>
        <v>24323813.240000002</v>
      </c>
      <c r="C22" s="10">
        <f t="shared" ref="C22:P22" si="11">SUM(C18:C21)</f>
        <v>1142111.33</v>
      </c>
      <c r="D22" s="10">
        <f t="shared" si="11"/>
        <v>1967679.0399999998</v>
      </c>
      <c r="E22" s="10">
        <f t="shared" si="11"/>
        <v>49428.81</v>
      </c>
      <c r="F22" s="13">
        <f t="shared" si="11"/>
        <v>27483032.420000002</v>
      </c>
      <c r="G22" s="21">
        <f t="shared" si="11"/>
        <v>245876.16</v>
      </c>
      <c r="H22" s="10">
        <f t="shared" si="11"/>
        <v>18226.990000000002</v>
      </c>
      <c r="I22" s="10">
        <f t="shared" si="11"/>
        <v>17612.780000000002</v>
      </c>
      <c r="J22" s="10">
        <f t="shared" si="11"/>
        <v>1315.99</v>
      </c>
      <c r="K22" s="13">
        <f t="shared" si="11"/>
        <v>283031.92000000004</v>
      </c>
      <c r="L22" s="21">
        <f t="shared" si="11"/>
        <v>24569689.399999999</v>
      </c>
      <c r="M22" s="10">
        <f t="shared" si="11"/>
        <v>1160338.32</v>
      </c>
      <c r="N22" s="10">
        <f t="shared" si="11"/>
        <v>1985291.8199999998</v>
      </c>
      <c r="O22" s="10">
        <f t="shared" si="11"/>
        <v>50744.800000000003</v>
      </c>
      <c r="P22" s="13">
        <f t="shared" si="11"/>
        <v>27766064.340000004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hommes non immigrés n'ayant pas la nationalité française (individus nés en France de nationalité étrangère) âgés de 1 à 14 ans vivent dans le même logement qu'un an auparavant.","")</f>
        <v>Lecture : 186462 hommes non immigrés n'ayant pas la nationalité française (individus nés en France de nationalité étrangère) âgés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346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7" spans="1:16" x14ac:dyDescent="0.25">
      <c r="A27" s="3" t="s">
        <v>28</v>
      </c>
    </row>
    <row r="28" spans="1:16" x14ac:dyDescent="0.25">
      <c r="B28" s="116" t="s">
        <v>181</v>
      </c>
      <c r="C28" s="117"/>
      <c r="D28" s="117"/>
      <c r="E28" s="117"/>
      <c r="F28" s="118"/>
      <c r="G28" s="116" t="s">
        <v>332</v>
      </c>
      <c r="H28" s="117"/>
      <c r="I28" s="117"/>
      <c r="J28" s="117"/>
      <c r="K28" s="118"/>
      <c r="L28" s="116" t="s">
        <v>85</v>
      </c>
      <c r="M28" s="117"/>
      <c r="N28" s="117"/>
      <c r="O28" s="117"/>
      <c r="P28" s="118"/>
    </row>
    <row r="29" spans="1:16" ht="48" x14ac:dyDescent="0.25">
      <c r="B29" s="101" t="s">
        <v>333</v>
      </c>
      <c r="C29" s="102" t="s">
        <v>334</v>
      </c>
      <c r="D29" s="102" t="s">
        <v>335</v>
      </c>
      <c r="E29" s="102" t="s">
        <v>336</v>
      </c>
      <c r="F29" s="16" t="s">
        <v>85</v>
      </c>
      <c r="G29" s="101" t="s">
        <v>333</v>
      </c>
      <c r="H29" s="102" t="s">
        <v>334</v>
      </c>
      <c r="I29" s="102" t="s">
        <v>335</v>
      </c>
      <c r="J29" s="102" t="s">
        <v>336</v>
      </c>
      <c r="K29" s="16" t="s">
        <v>85</v>
      </c>
      <c r="L29" s="101" t="s">
        <v>333</v>
      </c>
      <c r="M29" s="102" t="s">
        <v>334</v>
      </c>
      <c r="N29" s="102" t="s">
        <v>335</v>
      </c>
      <c r="O29" s="102" t="s">
        <v>336</v>
      </c>
      <c r="P29" s="16" t="s">
        <v>85</v>
      </c>
    </row>
    <row r="30" spans="1:16" x14ac:dyDescent="0.25">
      <c r="A30" s="17" t="s">
        <v>337</v>
      </c>
      <c r="B30" s="33">
        <f t="shared" ref="B30:P34" si="12">B5+B18</f>
        <v>4624111.09</v>
      </c>
      <c r="C30" s="34">
        <f t="shared" si="12"/>
        <v>261207.16</v>
      </c>
      <c r="D30" s="34">
        <f t="shared" si="12"/>
        <v>380810.56</v>
      </c>
      <c r="E30" s="34">
        <f t="shared" si="12"/>
        <v>10206.41</v>
      </c>
      <c r="F30" s="103">
        <f t="shared" si="12"/>
        <v>5276335.2200000007</v>
      </c>
      <c r="G30" s="33">
        <f t="shared" si="12"/>
        <v>262277.55</v>
      </c>
      <c r="H30" s="34">
        <f t="shared" si="12"/>
        <v>22925.120000000003</v>
      </c>
      <c r="I30" s="34">
        <f t="shared" si="12"/>
        <v>20980.260000000002</v>
      </c>
      <c r="J30" s="34">
        <f t="shared" si="12"/>
        <v>11069.74</v>
      </c>
      <c r="K30" s="103">
        <f t="shared" si="12"/>
        <v>317252.67000000004</v>
      </c>
      <c r="L30" s="33">
        <f t="shared" si="12"/>
        <v>4886388.6399999997</v>
      </c>
      <c r="M30" s="34">
        <f t="shared" si="12"/>
        <v>284132.28000000003</v>
      </c>
      <c r="N30" s="34">
        <f t="shared" si="12"/>
        <v>401790.82</v>
      </c>
      <c r="O30" s="34">
        <f t="shared" si="12"/>
        <v>21276.15</v>
      </c>
      <c r="P30" s="103">
        <f t="shared" si="12"/>
        <v>5593587.8900000006</v>
      </c>
    </row>
    <row r="31" spans="1:16" x14ac:dyDescent="0.25">
      <c r="A31" s="19" t="s">
        <v>338</v>
      </c>
      <c r="B31" s="35">
        <f t="shared" si="12"/>
        <v>2989519.3699999996</v>
      </c>
      <c r="C31" s="5">
        <f t="shared" si="12"/>
        <v>230033.92000000001</v>
      </c>
      <c r="D31" s="5">
        <f t="shared" si="12"/>
        <v>457006.64999999997</v>
      </c>
      <c r="E31" s="5">
        <f t="shared" si="12"/>
        <v>14654.67</v>
      </c>
      <c r="F31" s="104">
        <f t="shared" si="12"/>
        <v>3691214.6100000003</v>
      </c>
      <c r="G31" s="35">
        <f t="shared" si="12"/>
        <v>123890.33</v>
      </c>
      <c r="H31" s="5">
        <f t="shared" si="12"/>
        <v>23130.06</v>
      </c>
      <c r="I31" s="5">
        <f t="shared" si="12"/>
        <v>20172.87</v>
      </c>
      <c r="J31" s="5">
        <f t="shared" si="12"/>
        <v>18536.16</v>
      </c>
      <c r="K31" s="104">
        <f t="shared" si="12"/>
        <v>185729.42</v>
      </c>
      <c r="L31" s="35">
        <f t="shared" si="12"/>
        <v>3113409.6999999997</v>
      </c>
      <c r="M31" s="5">
        <f t="shared" si="12"/>
        <v>253163.98000000004</v>
      </c>
      <c r="N31" s="5">
        <f t="shared" si="12"/>
        <v>477179.52</v>
      </c>
      <c r="O31" s="5">
        <f t="shared" si="12"/>
        <v>33190.829999999994</v>
      </c>
      <c r="P31" s="104">
        <f t="shared" si="12"/>
        <v>3876944.0299999993</v>
      </c>
    </row>
    <row r="32" spans="1:16" x14ac:dyDescent="0.25">
      <c r="A32" s="19" t="s">
        <v>83</v>
      </c>
      <c r="B32" s="35">
        <f t="shared" si="12"/>
        <v>9713166.2700000014</v>
      </c>
      <c r="C32" s="5">
        <f t="shared" si="12"/>
        <v>572497.76</v>
      </c>
      <c r="D32" s="5">
        <f t="shared" si="12"/>
        <v>971690.1399999999</v>
      </c>
      <c r="E32" s="5">
        <f t="shared" si="12"/>
        <v>26399.89</v>
      </c>
      <c r="F32" s="104">
        <f t="shared" si="12"/>
        <v>11283754.060000001</v>
      </c>
      <c r="G32" s="35">
        <f t="shared" si="12"/>
        <v>784976.02999999991</v>
      </c>
      <c r="H32" s="5">
        <f t="shared" si="12"/>
        <v>83008.210000000006</v>
      </c>
      <c r="I32" s="5">
        <f t="shared" si="12"/>
        <v>82646.23</v>
      </c>
      <c r="J32" s="5">
        <f t="shared" si="12"/>
        <v>37191.630000000005</v>
      </c>
      <c r="K32" s="104">
        <f t="shared" si="12"/>
        <v>987822.1</v>
      </c>
      <c r="L32" s="35">
        <f t="shared" si="12"/>
        <v>10498142.300000001</v>
      </c>
      <c r="M32" s="5">
        <f t="shared" si="12"/>
        <v>655505.97000000009</v>
      </c>
      <c r="N32" s="5">
        <f t="shared" si="12"/>
        <v>1054336.3699999999</v>
      </c>
      <c r="O32" s="5">
        <f t="shared" si="12"/>
        <v>63591.520000000004</v>
      </c>
      <c r="P32" s="104">
        <f t="shared" si="12"/>
        <v>12271576.160000002</v>
      </c>
    </row>
    <row r="33" spans="1:16" x14ac:dyDescent="0.25">
      <c r="A33" s="19" t="s">
        <v>84</v>
      </c>
      <c r="B33" s="35">
        <f t="shared" si="12"/>
        <v>7989064.1699999999</v>
      </c>
      <c r="C33" s="5">
        <f t="shared" si="12"/>
        <v>124072.6</v>
      </c>
      <c r="D33" s="5">
        <f t="shared" si="12"/>
        <v>211037.06</v>
      </c>
      <c r="E33" s="5">
        <f t="shared" si="12"/>
        <v>4489.54</v>
      </c>
      <c r="F33" s="104">
        <f t="shared" si="12"/>
        <v>8328663.3700000001</v>
      </c>
      <c r="G33" s="35">
        <f t="shared" si="12"/>
        <v>510513.79</v>
      </c>
      <c r="H33" s="5">
        <f t="shared" si="12"/>
        <v>14782.27</v>
      </c>
      <c r="I33" s="5">
        <f t="shared" si="12"/>
        <v>12810.999999999998</v>
      </c>
      <c r="J33" s="5">
        <f t="shared" si="12"/>
        <v>6163.41</v>
      </c>
      <c r="K33" s="104">
        <f t="shared" si="12"/>
        <v>544270.47</v>
      </c>
      <c r="L33" s="35">
        <f t="shared" si="12"/>
        <v>8499577.9600000009</v>
      </c>
      <c r="M33" s="5">
        <f t="shared" si="12"/>
        <v>138854.87</v>
      </c>
      <c r="N33" s="5">
        <f t="shared" si="12"/>
        <v>223848.06</v>
      </c>
      <c r="O33" s="5">
        <f t="shared" si="12"/>
        <v>10652.95</v>
      </c>
      <c r="P33" s="104">
        <f t="shared" si="12"/>
        <v>8872933.8399999999</v>
      </c>
    </row>
    <row r="34" spans="1:16" x14ac:dyDescent="0.25">
      <c r="A34" s="20" t="s">
        <v>85</v>
      </c>
      <c r="B34" s="21">
        <f t="shared" si="12"/>
        <v>25315860.900000002</v>
      </c>
      <c r="C34" s="10">
        <f t="shared" si="12"/>
        <v>1187811.4400000002</v>
      </c>
      <c r="D34" s="10">
        <f t="shared" si="12"/>
        <v>2020544.41</v>
      </c>
      <c r="E34" s="10">
        <f t="shared" si="12"/>
        <v>55750.509999999995</v>
      </c>
      <c r="F34" s="13">
        <f t="shared" si="12"/>
        <v>28579967.260000002</v>
      </c>
      <c r="G34" s="21">
        <f t="shared" si="12"/>
        <v>1681657.7</v>
      </c>
      <c r="H34" s="10">
        <f t="shared" si="12"/>
        <v>143845.66</v>
      </c>
      <c r="I34" s="10">
        <f t="shared" si="12"/>
        <v>136610.35999999999</v>
      </c>
      <c r="J34" s="10">
        <f t="shared" si="12"/>
        <v>72960.94</v>
      </c>
      <c r="K34" s="13">
        <f t="shared" si="12"/>
        <v>2035074.6600000001</v>
      </c>
      <c r="L34" s="21">
        <f t="shared" si="12"/>
        <v>26997518.599999998</v>
      </c>
      <c r="M34" s="10">
        <f t="shared" si="12"/>
        <v>1331657.1000000001</v>
      </c>
      <c r="N34" s="10">
        <f t="shared" si="12"/>
        <v>2157154.77</v>
      </c>
      <c r="O34" s="10">
        <f t="shared" si="12"/>
        <v>128711.45</v>
      </c>
      <c r="P34" s="13">
        <f t="shared" si="12"/>
        <v>30615041.920000002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hommes n'ayant pas la nationalité française (individus nés en France de nationalité étrangère) âgés de 1 à 14 ans vivent dans le même logement qu'un an auparavant.","")</f>
        <v>Lecture : 262278 hommes n'ayant pas la nationalité française (individus nés en France de nationalité étrangère) âgés de 1 à 14 ans vivent dans le même logement qu'un an auparavant.</v>
      </c>
    </row>
    <row r="37" spans="1:16" x14ac:dyDescent="0.25">
      <c r="A37" s="39" t="s">
        <v>346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/>
  </sheetViews>
  <sheetFormatPr baseColWidth="10" defaultRowHeight="15" x14ac:dyDescent="0.25"/>
  <cols>
    <col min="1" max="1" width="17" style="2" customWidth="1"/>
    <col min="2" max="2" width="12.855468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4" style="2" customWidth="1"/>
    <col min="7" max="7" width="13.5703125" style="2" customWidth="1"/>
    <col min="8" max="9" width="11.42578125" style="2"/>
    <col min="10" max="10" width="15" style="2" customWidth="1"/>
    <col min="11" max="11" width="12.85546875" style="2" customWidth="1"/>
    <col min="12" max="12" width="13.5703125" style="2" customWidth="1"/>
    <col min="13" max="14" width="11.42578125" style="2"/>
    <col min="15" max="15" width="13.42578125" style="2" customWidth="1"/>
    <col min="16" max="16" width="12.42578125" style="2" customWidth="1"/>
    <col min="17" max="16384" width="11.42578125" style="2"/>
  </cols>
  <sheetData>
    <row r="1" spans="1:16" x14ac:dyDescent="0.25">
      <c r="A1" s="1" t="s">
        <v>342</v>
      </c>
    </row>
    <row r="2" spans="1:16" x14ac:dyDescent="0.25">
      <c r="A2" s="3" t="s">
        <v>69</v>
      </c>
    </row>
    <row r="3" spans="1:16" x14ac:dyDescent="0.25">
      <c r="B3" s="116" t="s">
        <v>181</v>
      </c>
      <c r="C3" s="117"/>
      <c r="D3" s="117"/>
      <c r="E3" s="117"/>
      <c r="F3" s="118"/>
      <c r="G3" s="116" t="s">
        <v>332</v>
      </c>
      <c r="H3" s="117"/>
      <c r="I3" s="117"/>
      <c r="J3" s="117"/>
      <c r="K3" s="118"/>
      <c r="L3" s="116" t="s">
        <v>85</v>
      </c>
      <c r="M3" s="117"/>
      <c r="N3" s="117"/>
      <c r="O3" s="117"/>
      <c r="P3" s="118"/>
    </row>
    <row r="4" spans="1:16" ht="48" x14ac:dyDescent="0.25">
      <c r="B4" s="101" t="s">
        <v>333</v>
      </c>
      <c r="C4" s="102" t="s">
        <v>334</v>
      </c>
      <c r="D4" s="102" t="s">
        <v>335</v>
      </c>
      <c r="E4" s="102" t="s">
        <v>336</v>
      </c>
      <c r="F4" s="16" t="s">
        <v>85</v>
      </c>
      <c r="G4" s="101" t="s">
        <v>333</v>
      </c>
      <c r="H4" s="102" t="s">
        <v>334</v>
      </c>
      <c r="I4" s="102" t="s">
        <v>335</v>
      </c>
      <c r="J4" s="102" t="s">
        <v>336</v>
      </c>
      <c r="K4" s="16" t="s">
        <v>85</v>
      </c>
      <c r="L4" s="101" t="s">
        <v>333</v>
      </c>
      <c r="M4" s="102" t="s">
        <v>334</v>
      </c>
      <c r="N4" s="102" t="s">
        <v>335</v>
      </c>
      <c r="O4" s="102" t="s">
        <v>336</v>
      </c>
      <c r="P4" s="16" t="s">
        <v>85</v>
      </c>
    </row>
    <row r="5" spans="1:16" x14ac:dyDescent="0.25">
      <c r="A5" s="17" t="s">
        <v>337</v>
      </c>
      <c r="B5" s="33">
        <v>31004.47</v>
      </c>
      <c r="C5" s="34">
        <v>1952.19</v>
      </c>
      <c r="D5" s="34">
        <v>1998.96</v>
      </c>
      <c r="E5" s="34">
        <v>1036.1600000000001</v>
      </c>
      <c r="F5" s="103">
        <f>SUM(B5:E5)</f>
        <v>35991.780000000006</v>
      </c>
      <c r="G5" s="33">
        <v>73295.25</v>
      </c>
      <c r="H5" s="34">
        <v>9004.42</v>
      </c>
      <c r="I5" s="34">
        <v>8430.93</v>
      </c>
      <c r="J5" s="34">
        <v>10239.5</v>
      </c>
      <c r="K5" s="103">
        <f>SUM(G5:J5)</f>
        <v>100970.1</v>
      </c>
      <c r="L5" s="33">
        <f>B5+G5</f>
        <v>104299.72</v>
      </c>
      <c r="M5" s="34">
        <f t="shared" ref="M5:O8" si="0">C5+H5</f>
        <v>10956.61</v>
      </c>
      <c r="N5" s="34">
        <f t="shared" si="0"/>
        <v>10429.89</v>
      </c>
      <c r="O5" s="34">
        <f t="shared" si="0"/>
        <v>11275.66</v>
      </c>
      <c r="P5" s="103">
        <f>SUM(L5:O5)</f>
        <v>136961.88</v>
      </c>
    </row>
    <row r="6" spans="1:16" x14ac:dyDescent="0.25">
      <c r="A6" s="19" t="s">
        <v>338</v>
      </c>
      <c r="B6" s="35">
        <v>55198.9</v>
      </c>
      <c r="C6" s="5">
        <v>5556.42</v>
      </c>
      <c r="D6" s="5">
        <v>7193.9699999999993</v>
      </c>
      <c r="E6" s="5">
        <v>1345.3899999999999</v>
      </c>
      <c r="F6" s="104">
        <f t="shared" ref="F6:F8" si="1">SUM(B6:E6)</f>
        <v>69294.679999999993</v>
      </c>
      <c r="G6" s="35">
        <v>118637.16</v>
      </c>
      <c r="H6" s="5">
        <v>18756.510000000002</v>
      </c>
      <c r="I6" s="5">
        <v>21019.260000000002</v>
      </c>
      <c r="J6" s="5">
        <v>26579.620000000003</v>
      </c>
      <c r="K6" s="104">
        <f t="shared" ref="K6:K8" si="2">SUM(G6:J6)</f>
        <v>184992.55000000002</v>
      </c>
      <c r="L6" s="35">
        <f t="shared" ref="L6:L8" si="3">B6+G6</f>
        <v>173836.06</v>
      </c>
      <c r="M6" s="5">
        <f t="shared" si="0"/>
        <v>24312.93</v>
      </c>
      <c r="N6" s="5">
        <f t="shared" si="0"/>
        <v>28213.230000000003</v>
      </c>
      <c r="O6" s="5">
        <f t="shared" si="0"/>
        <v>27925.010000000002</v>
      </c>
      <c r="P6" s="104">
        <f t="shared" ref="P6:P8" si="4">SUM(L6:O6)</f>
        <v>254287.23</v>
      </c>
    </row>
    <row r="7" spans="1:16" x14ac:dyDescent="0.25">
      <c r="A7" s="19" t="s">
        <v>83</v>
      </c>
      <c r="B7" s="35">
        <v>596990.42999999993</v>
      </c>
      <c r="C7" s="5">
        <v>30732.61</v>
      </c>
      <c r="D7" s="5">
        <v>36039.229999999996</v>
      </c>
      <c r="E7" s="5">
        <v>3902.0499999999997</v>
      </c>
      <c r="F7" s="104">
        <f t="shared" si="1"/>
        <v>667664.31999999995</v>
      </c>
      <c r="G7" s="35">
        <v>797495.92999999993</v>
      </c>
      <c r="H7" s="5">
        <v>65616.259999999995</v>
      </c>
      <c r="I7" s="5">
        <v>71582.25</v>
      </c>
      <c r="J7" s="5">
        <v>41641.9</v>
      </c>
      <c r="K7" s="104">
        <f t="shared" si="2"/>
        <v>976336.34</v>
      </c>
      <c r="L7" s="35">
        <f t="shared" si="3"/>
        <v>1394486.3599999999</v>
      </c>
      <c r="M7" s="5">
        <f t="shared" si="0"/>
        <v>96348.87</v>
      </c>
      <c r="N7" s="5">
        <f t="shared" si="0"/>
        <v>107621.48</v>
      </c>
      <c r="O7" s="5">
        <f t="shared" si="0"/>
        <v>45543.950000000004</v>
      </c>
      <c r="P7" s="104">
        <f t="shared" si="4"/>
        <v>1644000.66</v>
      </c>
    </row>
    <row r="8" spans="1:16" x14ac:dyDescent="0.25">
      <c r="A8" s="19" t="s">
        <v>84</v>
      </c>
      <c r="B8" s="35">
        <v>460336.33</v>
      </c>
      <c r="C8" s="5">
        <v>8565.84</v>
      </c>
      <c r="D8" s="5">
        <v>10883.34</v>
      </c>
      <c r="E8" s="5">
        <v>905.47</v>
      </c>
      <c r="F8" s="104">
        <f t="shared" si="1"/>
        <v>480690.98000000004</v>
      </c>
      <c r="G8" s="35">
        <v>451061.17000000004</v>
      </c>
      <c r="H8" s="5">
        <v>11446.27</v>
      </c>
      <c r="I8" s="5">
        <v>10192.82</v>
      </c>
      <c r="J8" s="5">
        <v>5649.91</v>
      </c>
      <c r="K8" s="104">
        <f t="shared" si="2"/>
        <v>478350.17000000004</v>
      </c>
      <c r="L8" s="35">
        <f t="shared" si="3"/>
        <v>911397.5</v>
      </c>
      <c r="M8" s="5">
        <f t="shared" si="0"/>
        <v>20012.11</v>
      </c>
      <c r="N8" s="5">
        <f t="shared" si="0"/>
        <v>21076.16</v>
      </c>
      <c r="O8" s="5">
        <f t="shared" si="0"/>
        <v>6555.38</v>
      </c>
      <c r="P8" s="104">
        <f t="shared" si="4"/>
        <v>959041.15</v>
      </c>
    </row>
    <row r="9" spans="1:16" x14ac:dyDescent="0.25">
      <c r="A9" s="20" t="s">
        <v>85</v>
      </c>
      <c r="B9" s="21">
        <f>SUM(B5:B8)</f>
        <v>1143530.1299999999</v>
      </c>
      <c r="C9" s="10">
        <f t="shared" ref="C9:P9" si="5">SUM(C5:C8)</f>
        <v>46807.06</v>
      </c>
      <c r="D9" s="10">
        <f t="shared" si="5"/>
        <v>56115.5</v>
      </c>
      <c r="E9" s="10">
        <f t="shared" si="5"/>
        <v>7189.0700000000006</v>
      </c>
      <c r="F9" s="13">
        <f t="shared" si="5"/>
        <v>1253641.76</v>
      </c>
      <c r="G9" s="21">
        <f t="shared" si="5"/>
        <v>1440489.51</v>
      </c>
      <c r="H9" s="10">
        <f t="shared" si="5"/>
        <v>104823.46</v>
      </c>
      <c r="I9" s="10">
        <f t="shared" si="5"/>
        <v>111225.26000000001</v>
      </c>
      <c r="J9" s="10">
        <f t="shared" si="5"/>
        <v>84110.930000000008</v>
      </c>
      <c r="K9" s="13">
        <f t="shared" si="5"/>
        <v>1740649.1600000001</v>
      </c>
      <c r="L9" s="21">
        <f t="shared" si="5"/>
        <v>2584019.6399999997</v>
      </c>
      <c r="M9" s="10">
        <f t="shared" si="5"/>
        <v>151630.52000000002</v>
      </c>
      <c r="N9" s="10">
        <f t="shared" si="5"/>
        <v>167340.76</v>
      </c>
      <c r="O9" s="10">
        <f t="shared" si="5"/>
        <v>91300</v>
      </c>
      <c r="P9" s="13">
        <f t="shared" si="5"/>
        <v>2994290.92</v>
      </c>
    </row>
    <row r="10" spans="1:16" x14ac:dyDescent="0.25">
      <c r="A10" s="48" t="s">
        <v>297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femmes immigrées ayant acquis la nationalité française âgées de 1 à 14 ans vivent dans le même logement qu'un an auparavant.","")</f>
        <v>Lecture : 31004 femmes immigrées ayant acquis la nationalité française âgées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346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5" spans="1:16" x14ac:dyDescent="0.25">
      <c r="A15" s="3" t="s">
        <v>70</v>
      </c>
    </row>
    <row r="16" spans="1:16" x14ac:dyDescent="0.25">
      <c r="B16" s="116" t="s">
        <v>181</v>
      </c>
      <c r="C16" s="117"/>
      <c r="D16" s="117"/>
      <c r="E16" s="117"/>
      <c r="F16" s="118"/>
      <c r="G16" s="116" t="s">
        <v>332</v>
      </c>
      <c r="H16" s="117"/>
      <c r="I16" s="117"/>
      <c r="J16" s="117"/>
      <c r="K16" s="118"/>
      <c r="L16" s="116" t="s">
        <v>85</v>
      </c>
      <c r="M16" s="117"/>
      <c r="N16" s="117"/>
      <c r="O16" s="117"/>
      <c r="P16" s="118"/>
    </row>
    <row r="17" spans="1:16" ht="48" x14ac:dyDescent="0.25">
      <c r="B17" s="101" t="s">
        <v>333</v>
      </c>
      <c r="C17" s="102" t="s">
        <v>334</v>
      </c>
      <c r="D17" s="102" t="s">
        <v>335</v>
      </c>
      <c r="E17" s="102" t="s">
        <v>336</v>
      </c>
      <c r="F17" s="16" t="s">
        <v>85</v>
      </c>
      <c r="G17" s="101" t="s">
        <v>333</v>
      </c>
      <c r="H17" s="102" t="s">
        <v>334</v>
      </c>
      <c r="I17" s="102" t="s">
        <v>335</v>
      </c>
      <c r="J17" s="102" t="s">
        <v>336</v>
      </c>
      <c r="K17" s="16" t="s">
        <v>85</v>
      </c>
      <c r="L17" s="101" t="s">
        <v>333</v>
      </c>
      <c r="M17" s="102" t="s">
        <v>334</v>
      </c>
      <c r="N17" s="102" t="s">
        <v>335</v>
      </c>
      <c r="O17" s="102" t="s">
        <v>336</v>
      </c>
      <c r="P17" s="16" t="s">
        <v>85</v>
      </c>
    </row>
    <row r="18" spans="1:16" x14ac:dyDescent="0.25">
      <c r="A18" s="17" t="s">
        <v>337</v>
      </c>
      <c r="B18" s="33">
        <v>4381386.93</v>
      </c>
      <c r="C18" s="34">
        <v>248705.22</v>
      </c>
      <c r="D18" s="34">
        <v>362822.75</v>
      </c>
      <c r="E18" s="34">
        <v>8435.14</v>
      </c>
      <c r="F18" s="103">
        <f>SUM(B18:E18)</f>
        <v>5001350.0399999991</v>
      </c>
      <c r="G18" s="33">
        <v>178911.59</v>
      </c>
      <c r="H18" s="34">
        <v>13249.54</v>
      </c>
      <c r="I18" s="34">
        <v>12334.37</v>
      </c>
      <c r="J18" s="34">
        <v>454.38</v>
      </c>
      <c r="K18" s="103">
        <f>SUM(G18:J18)</f>
        <v>204949.88</v>
      </c>
      <c r="L18" s="33">
        <f>B18+G18</f>
        <v>4560298.5199999996</v>
      </c>
      <c r="M18" s="34">
        <f t="shared" ref="M18:O21" si="6">C18+H18</f>
        <v>261954.76</v>
      </c>
      <c r="N18" s="34">
        <f t="shared" si="6"/>
        <v>375157.12</v>
      </c>
      <c r="O18" s="34">
        <f t="shared" si="6"/>
        <v>8889.5199999999986</v>
      </c>
      <c r="P18" s="103">
        <f>SUM(L18:O18)</f>
        <v>5206299.919999999</v>
      </c>
    </row>
    <row r="19" spans="1:16" x14ac:dyDescent="0.25">
      <c r="A19" s="19" t="s">
        <v>338</v>
      </c>
      <c r="B19" s="35">
        <v>2682686.4</v>
      </c>
      <c r="C19" s="5">
        <v>249186.68</v>
      </c>
      <c r="D19" s="5">
        <v>524445.47</v>
      </c>
      <c r="E19" s="5">
        <v>16281.91</v>
      </c>
      <c r="F19" s="104">
        <f t="shared" ref="F19:F21" si="7">SUM(B19:E19)</f>
        <v>3472600.46</v>
      </c>
      <c r="G19" s="35">
        <v>11482.24</v>
      </c>
      <c r="H19" s="5">
        <v>815.55</v>
      </c>
      <c r="I19" s="5">
        <v>1317.62</v>
      </c>
      <c r="J19" s="5">
        <v>368.39</v>
      </c>
      <c r="K19" s="104">
        <f t="shared" ref="K19:K21" si="8">SUM(G19:J19)</f>
        <v>13983.8</v>
      </c>
      <c r="L19" s="35">
        <f t="shared" ref="L19:L21" si="9">B19+G19</f>
        <v>2694168.64</v>
      </c>
      <c r="M19" s="5">
        <f t="shared" si="6"/>
        <v>250002.22999999998</v>
      </c>
      <c r="N19" s="5">
        <f t="shared" si="6"/>
        <v>525763.09</v>
      </c>
      <c r="O19" s="5">
        <f t="shared" si="6"/>
        <v>16650.3</v>
      </c>
      <c r="P19" s="104">
        <f t="shared" ref="P19:P21" si="10">SUM(L19:O19)</f>
        <v>3486584.26</v>
      </c>
    </row>
    <row r="20" spans="1:16" x14ac:dyDescent="0.25">
      <c r="A20" s="19" t="s">
        <v>83</v>
      </c>
      <c r="B20" s="35">
        <v>9458683.0899999999</v>
      </c>
      <c r="C20" s="5">
        <v>524867.53</v>
      </c>
      <c r="D20" s="5">
        <v>912227.76</v>
      </c>
      <c r="E20" s="5">
        <v>20474.940000000002</v>
      </c>
      <c r="F20" s="104">
        <f t="shared" si="7"/>
        <v>10916253.319999998</v>
      </c>
      <c r="G20" s="35">
        <v>20014.120000000003</v>
      </c>
      <c r="H20" s="5">
        <v>1594.31</v>
      </c>
      <c r="I20" s="5">
        <v>1765.1100000000001</v>
      </c>
      <c r="J20" s="5">
        <v>553.20000000000005</v>
      </c>
      <c r="K20" s="104">
        <f t="shared" si="8"/>
        <v>23926.740000000005</v>
      </c>
      <c r="L20" s="35">
        <f t="shared" si="9"/>
        <v>9478697.209999999</v>
      </c>
      <c r="M20" s="5">
        <f t="shared" si="6"/>
        <v>526461.84000000008</v>
      </c>
      <c r="N20" s="5">
        <f t="shared" si="6"/>
        <v>913992.87</v>
      </c>
      <c r="O20" s="5">
        <f t="shared" si="6"/>
        <v>21028.140000000003</v>
      </c>
      <c r="P20" s="104">
        <f t="shared" si="10"/>
        <v>10940180.059999999</v>
      </c>
    </row>
    <row r="21" spans="1:16" x14ac:dyDescent="0.25">
      <c r="A21" s="19" t="s">
        <v>84</v>
      </c>
      <c r="B21" s="35">
        <v>9574382.2799999993</v>
      </c>
      <c r="C21" s="5">
        <v>156755.25999999998</v>
      </c>
      <c r="D21" s="5">
        <v>268426.48</v>
      </c>
      <c r="E21" s="5">
        <v>3048.46</v>
      </c>
      <c r="F21" s="104">
        <f t="shared" si="7"/>
        <v>10002612.48</v>
      </c>
      <c r="G21" s="35">
        <v>8651.52</v>
      </c>
      <c r="H21" s="5">
        <v>218.08999999999997</v>
      </c>
      <c r="I21" s="5">
        <v>238.95999999999998</v>
      </c>
      <c r="J21" s="5">
        <v>117.68</v>
      </c>
      <c r="K21" s="104">
        <f t="shared" si="8"/>
        <v>9226.25</v>
      </c>
      <c r="L21" s="35">
        <f t="shared" si="9"/>
        <v>9583033.7999999989</v>
      </c>
      <c r="M21" s="5">
        <f t="shared" si="6"/>
        <v>156973.34999999998</v>
      </c>
      <c r="N21" s="5">
        <f t="shared" si="6"/>
        <v>268665.44</v>
      </c>
      <c r="O21" s="5">
        <f t="shared" si="6"/>
        <v>3166.14</v>
      </c>
      <c r="P21" s="104">
        <f t="shared" si="10"/>
        <v>10011838.729999999</v>
      </c>
    </row>
    <row r="22" spans="1:16" x14ac:dyDescent="0.25">
      <c r="A22" s="20" t="s">
        <v>85</v>
      </c>
      <c r="B22" s="21">
        <f>SUM(B18:B21)</f>
        <v>26097138.699999999</v>
      </c>
      <c r="C22" s="10">
        <f t="shared" ref="C22:P22" si="11">SUM(C18:C21)</f>
        <v>1179514.69</v>
      </c>
      <c r="D22" s="10">
        <f t="shared" si="11"/>
        <v>2067922.46</v>
      </c>
      <c r="E22" s="10">
        <f t="shared" si="11"/>
        <v>48240.450000000004</v>
      </c>
      <c r="F22" s="13">
        <f t="shared" si="11"/>
        <v>29392816.300000001</v>
      </c>
      <c r="G22" s="21">
        <f t="shared" si="11"/>
        <v>219059.46999999997</v>
      </c>
      <c r="H22" s="10">
        <f t="shared" si="11"/>
        <v>15877.49</v>
      </c>
      <c r="I22" s="10">
        <f t="shared" si="11"/>
        <v>15656.060000000001</v>
      </c>
      <c r="J22" s="10">
        <f t="shared" si="11"/>
        <v>1493.65</v>
      </c>
      <c r="K22" s="13">
        <f t="shared" si="11"/>
        <v>252086.66999999998</v>
      </c>
      <c r="L22" s="21">
        <f t="shared" si="11"/>
        <v>26316198.169999998</v>
      </c>
      <c r="M22" s="10">
        <f t="shared" si="11"/>
        <v>1195392.1800000002</v>
      </c>
      <c r="N22" s="10">
        <f t="shared" si="11"/>
        <v>2083578.52</v>
      </c>
      <c r="O22" s="10">
        <f t="shared" si="11"/>
        <v>49734.100000000006</v>
      </c>
      <c r="P22" s="13">
        <f t="shared" si="11"/>
        <v>29644902.969999999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femmes non immigrées n'ayant pas la nationalité française (individus nés en France de nationalité étrangère) âgées de 1 à 14 ans vivent dans le même logement qu'un an auparavant.","")</f>
        <v>Lecture : 178912 femmes non immigrées n'ayant pas la nationalité française (individus nés en France de nationalité étrangère) âgées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346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7" spans="1:16" x14ac:dyDescent="0.25">
      <c r="A27" s="3" t="s">
        <v>28</v>
      </c>
    </row>
    <row r="28" spans="1:16" x14ac:dyDescent="0.25">
      <c r="B28" s="116" t="s">
        <v>181</v>
      </c>
      <c r="C28" s="117"/>
      <c r="D28" s="117"/>
      <c r="E28" s="117"/>
      <c r="F28" s="118"/>
      <c r="G28" s="116" t="s">
        <v>332</v>
      </c>
      <c r="H28" s="117"/>
      <c r="I28" s="117"/>
      <c r="J28" s="117"/>
      <c r="K28" s="118"/>
      <c r="L28" s="116" t="s">
        <v>85</v>
      </c>
      <c r="M28" s="117"/>
      <c r="N28" s="117"/>
      <c r="O28" s="117"/>
      <c r="P28" s="118"/>
    </row>
    <row r="29" spans="1:16" ht="48" x14ac:dyDescent="0.25">
      <c r="B29" s="101" t="s">
        <v>333</v>
      </c>
      <c r="C29" s="102" t="s">
        <v>334</v>
      </c>
      <c r="D29" s="102" t="s">
        <v>335</v>
      </c>
      <c r="E29" s="102" t="s">
        <v>336</v>
      </c>
      <c r="F29" s="16" t="s">
        <v>85</v>
      </c>
      <c r="G29" s="101" t="s">
        <v>333</v>
      </c>
      <c r="H29" s="102" t="s">
        <v>334</v>
      </c>
      <c r="I29" s="102" t="s">
        <v>335</v>
      </c>
      <c r="J29" s="102" t="s">
        <v>336</v>
      </c>
      <c r="K29" s="16" t="s">
        <v>85</v>
      </c>
      <c r="L29" s="101" t="s">
        <v>333</v>
      </c>
      <c r="M29" s="102" t="s">
        <v>334</v>
      </c>
      <c r="N29" s="102" t="s">
        <v>335</v>
      </c>
      <c r="O29" s="102" t="s">
        <v>336</v>
      </c>
      <c r="P29" s="16" t="s">
        <v>85</v>
      </c>
    </row>
    <row r="30" spans="1:16" x14ac:dyDescent="0.25">
      <c r="A30" s="17" t="s">
        <v>337</v>
      </c>
      <c r="B30" s="33">
        <f>B5+B18</f>
        <v>4412391.3999999994</v>
      </c>
      <c r="C30" s="34">
        <f t="shared" ref="C30:P30" si="12">C5+C18</f>
        <v>250657.41</v>
      </c>
      <c r="D30" s="34">
        <f t="shared" si="12"/>
        <v>364821.71</v>
      </c>
      <c r="E30" s="34">
        <f t="shared" si="12"/>
        <v>9471.2999999999993</v>
      </c>
      <c r="F30" s="103">
        <f t="shared" si="12"/>
        <v>5037341.8199999994</v>
      </c>
      <c r="G30" s="33">
        <f>G5+G18</f>
        <v>252206.84</v>
      </c>
      <c r="H30" s="34">
        <f t="shared" ref="H30:J30" si="13">H5+H18</f>
        <v>22253.96</v>
      </c>
      <c r="I30" s="34">
        <f t="shared" si="13"/>
        <v>20765.300000000003</v>
      </c>
      <c r="J30" s="34">
        <f t="shared" si="13"/>
        <v>10693.88</v>
      </c>
      <c r="K30" s="103">
        <f t="shared" si="12"/>
        <v>305919.98</v>
      </c>
      <c r="L30" s="33">
        <f t="shared" si="12"/>
        <v>4664598.2399999993</v>
      </c>
      <c r="M30" s="34">
        <f t="shared" si="12"/>
        <v>272911.37</v>
      </c>
      <c r="N30" s="34">
        <f t="shared" si="12"/>
        <v>385587.01</v>
      </c>
      <c r="O30" s="34">
        <f t="shared" si="12"/>
        <v>20165.18</v>
      </c>
      <c r="P30" s="103">
        <f t="shared" si="12"/>
        <v>5343261.7999999989</v>
      </c>
    </row>
    <row r="31" spans="1:16" x14ac:dyDescent="0.25">
      <c r="A31" s="19" t="s">
        <v>338</v>
      </c>
      <c r="B31" s="35">
        <f t="shared" ref="B31:P34" si="14">B6+B19</f>
        <v>2737885.3</v>
      </c>
      <c r="C31" s="5">
        <f t="shared" si="14"/>
        <v>254743.1</v>
      </c>
      <c r="D31" s="5">
        <f t="shared" si="14"/>
        <v>531639.43999999994</v>
      </c>
      <c r="E31" s="5">
        <f t="shared" si="14"/>
        <v>17627.3</v>
      </c>
      <c r="F31" s="104">
        <f t="shared" si="14"/>
        <v>3541895.14</v>
      </c>
      <c r="G31" s="35">
        <f t="shared" ref="G31:J31" si="15">G6+G19</f>
        <v>130119.40000000001</v>
      </c>
      <c r="H31" s="5">
        <f t="shared" si="15"/>
        <v>19572.060000000001</v>
      </c>
      <c r="I31" s="5">
        <f t="shared" si="15"/>
        <v>22336.880000000001</v>
      </c>
      <c r="J31" s="5">
        <f t="shared" si="15"/>
        <v>26948.010000000002</v>
      </c>
      <c r="K31" s="104">
        <f t="shared" si="14"/>
        <v>198976.35</v>
      </c>
      <c r="L31" s="35">
        <f t="shared" si="14"/>
        <v>2868004.7</v>
      </c>
      <c r="M31" s="5">
        <f t="shared" si="14"/>
        <v>274315.15999999997</v>
      </c>
      <c r="N31" s="5">
        <f t="shared" si="14"/>
        <v>553976.31999999995</v>
      </c>
      <c r="O31" s="5">
        <f t="shared" si="14"/>
        <v>44575.31</v>
      </c>
      <c r="P31" s="104">
        <f t="shared" si="14"/>
        <v>3740871.4899999998</v>
      </c>
    </row>
    <row r="32" spans="1:16" x14ac:dyDescent="0.25">
      <c r="A32" s="19" t="s">
        <v>83</v>
      </c>
      <c r="B32" s="35">
        <f t="shared" si="14"/>
        <v>10055673.52</v>
      </c>
      <c r="C32" s="5">
        <f t="shared" si="14"/>
        <v>555600.14</v>
      </c>
      <c r="D32" s="5">
        <f t="shared" si="14"/>
        <v>948266.99</v>
      </c>
      <c r="E32" s="5">
        <f t="shared" si="14"/>
        <v>24376.99</v>
      </c>
      <c r="F32" s="104">
        <f t="shared" si="14"/>
        <v>11583917.639999999</v>
      </c>
      <c r="G32" s="35">
        <f t="shared" ref="G32:J32" si="16">G7+G20</f>
        <v>817510.04999999993</v>
      </c>
      <c r="H32" s="5">
        <f t="shared" si="16"/>
        <v>67210.569999999992</v>
      </c>
      <c r="I32" s="5">
        <f t="shared" si="16"/>
        <v>73347.360000000001</v>
      </c>
      <c r="J32" s="5">
        <f t="shared" si="16"/>
        <v>42195.1</v>
      </c>
      <c r="K32" s="104">
        <f t="shared" si="14"/>
        <v>1000263.08</v>
      </c>
      <c r="L32" s="35">
        <f t="shared" si="14"/>
        <v>10873183.569999998</v>
      </c>
      <c r="M32" s="5">
        <f t="shared" si="14"/>
        <v>622810.71000000008</v>
      </c>
      <c r="N32" s="5">
        <f t="shared" si="14"/>
        <v>1021614.35</v>
      </c>
      <c r="O32" s="5">
        <f t="shared" si="14"/>
        <v>66572.090000000011</v>
      </c>
      <c r="P32" s="104">
        <f t="shared" si="14"/>
        <v>12584180.719999999</v>
      </c>
    </row>
    <row r="33" spans="1:16" x14ac:dyDescent="0.25">
      <c r="A33" s="19" t="s">
        <v>84</v>
      </c>
      <c r="B33" s="35">
        <f t="shared" si="14"/>
        <v>10034718.609999999</v>
      </c>
      <c r="C33" s="5">
        <f t="shared" si="14"/>
        <v>165321.09999999998</v>
      </c>
      <c r="D33" s="5">
        <f t="shared" si="14"/>
        <v>279309.82</v>
      </c>
      <c r="E33" s="5">
        <f t="shared" si="14"/>
        <v>3953.9300000000003</v>
      </c>
      <c r="F33" s="104">
        <f t="shared" si="14"/>
        <v>10483303.460000001</v>
      </c>
      <c r="G33" s="35">
        <f t="shared" ref="G33:J33" si="17">G8+G21</f>
        <v>459712.69000000006</v>
      </c>
      <c r="H33" s="5">
        <f t="shared" si="17"/>
        <v>11664.36</v>
      </c>
      <c r="I33" s="5">
        <f t="shared" si="17"/>
        <v>10431.779999999999</v>
      </c>
      <c r="J33" s="5">
        <f t="shared" si="17"/>
        <v>5767.59</v>
      </c>
      <c r="K33" s="104">
        <f t="shared" si="14"/>
        <v>487576.42000000004</v>
      </c>
      <c r="L33" s="35">
        <f t="shared" si="14"/>
        <v>10494431.299999999</v>
      </c>
      <c r="M33" s="5">
        <f t="shared" si="14"/>
        <v>176985.45999999996</v>
      </c>
      <c r="N33" s="5">
        <f t="shared" si="14"/>
        <v>289741.59999999998</v>
      </c>
      <c r="O33" s="5">
        <f t="shared" si="14"/>
        <v>9721.52</v>
      </c>
      <c r="P33" s="104">
        <f t="shared" si="14"/>
        <v>10970879.879999999</v>
      </c>
    </row>
    <row r="34" spans="1:16" x14ac:dyDescent="0.25">
      <c r="A34" s="20" t="s">
        <v>85</v>
      </c>
      <c r="B34" s="21">
        <f t="shared" si="14"/>
        <v>27240668.829999998</v>
      </c>
      <c r="C34" s="10">
        <f t="shared" si="14"/>
        <v>1226321.75</v>
      </c>
      <c r="D34" s="10">
        <f t="shared" si="14"/>
        <v>2124037.96</v>
      </c>
      <c r="E34" s="10">
        <f t="shared" si="14"/>
        <v>55429.520000000004</v>
      </c>
      <c r="F34" s="13">
        <f t="shared" si="14"/>
        <v>30646458.060000002</v>
      </c>
      <c r="G34" s="21">
        <f>G9+G22</f>
        <v>1659548.98</v>
      </c>
      <c r="H34" s="10">
        <f t="shared" si="14"/>
        <v>120700.95000000001</v>
      </c>
      <c r="I34" s="10">
        <f t="shared" si="14"/>
        <v>126881.32</v>
      </c>
      <c r="J34" s="10">
        <f t="shared" si="14"/>
        <v>85604.58</v>
      </c>
      <c r="K34" s="13">
        <f t="shared" si="14"/>
        <v>1992735.83</v>
      </c>
      <c r="L34" s="21">
        <f t="shared" si="14"/>
        <v>28900217.809999999</v>
      </c>
      <c r="M34" s="10">
        <f t="shared" si="14"/>
        <v>1347022.7000000002</v>
      </c>
      <c r="N34" s="10">
        <f t="shared" si="14"/>
        <v>2250919.2800000003</v>
      </c>
      <c r="O34" s="10">
        <f t="shared" si="14"/>
        <v>141034.1</v>
      </c>
      <c r="P34" s="13">
        <f t="shared" si="14"/>
        <v>32639193.890000001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femmes n'ayant pas la nationalité française (individus nés en France de nationalité étrangère) âgées de 1 à 14 ans vivent dans le même logement qu'un an auparavant.","")</f>
        <v>Lecture : 252207 femmes n'ayant pas la nationalité française (individus nés en France de nationalité étrangère) âgées de 1 à 14 ans vivent dans le même logement qu'un an auparavant.</v>
      </c>
    </row>
    <row r="37" spans="1:16" x14ac:dyDescent="0.25">
      <c r="A37" s="39" t="s">
        <v>346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/>
  </sheetViews>
  <sheetFormatPr baseColWidth="10" defaultRowHeight="15" x14ac:dyDescent="0.25"/>
  <cols>
    <col min="1" max="1" width="42.140625" style="2" customWidth="1"/>
    <col min="2" max="6" width="16.42578125" style="2" customWidth="1"/>
    <col min="7" max="16384" width="11.42578125" style="2"/>
  </cols>
  <sheetData>
    <row r="1" spans="1:6" x14ac:dyDescent="0.25">
      <c r="A1" s="1" t="s">
        <v>339</v>
      </c>
    </row>
    <row r="2" spans="1:6" x14ac:dyDescent="0.25">
      <c r="A2" s="3" t="s">
        <v>69</v>
      </c>
    </row>
    <row r="3" spans="1:6" ht="36" x14ac:dyDescent="0.25">
      <c r="B3" s="14" t="s">
        <v>333</v>
      </c>
      <c r="C3" s="15" t="s">
        <v>334</v>
      </c>
      <c r="D3" s="15" t="s">
        <v>335</v>
      </c>
      <c r="E3" s="15" t="s">
        <v>336</v>
      </c>
      <c r="F3" s="16" t="s">
        <v>85</v>
      </c>
    </row>
    <row r="4" spans="1:6" x14ac:dyDescent="0.25">
      <c r="A4" s="17" t="s">
        <v>60</v>
      </c>
      <c r="B4" s="33">
        <v>10237.74</v>
      </c>
      <c r="C4" s="34">
        <v>360.69</v>
      </c>
      <c r="D4" s="34">
        <v>419.16</v>
      </c>
      <c r="E4" s="34">
        <v>194.95</v>
      </c>
      <c r="F4" s="103">
        <f t="shared" ref="F4:F11" si="0">SUM(B4:E4)</f>
        <v>11212.54</v>
      </c>
    </row>
    <row r="5" spans="1:6" x14ac:dyDescent="0.25">
      <c r="A5" s="19" t="s">
        <v>61</v>
      </c>
      <c r="B5" s="35">
        <v>214555.92</v>
      </c>
      <c r="C5" s="5">
        <v>11992.02</v>
      </c>
      <c r="D5" s="5">
        <v>13236.89</v>
      </c>
      <c r="E5" s="5">
        <v>3706.16</v>
      </c>
      <c r="F5" s="104">
        <f t="shared" si="0"/>
        <v>243490.99000000002</v>
      </c>
    </row>
    <row r="6" spans="1:6" x14ac:dyDescent="0.25">
      <c r="A6" s="19" t="s">
        <v>62</v>
      </c>
      <c r="B6" s="35">
        <v>361573.47</v>
      </c>
      <c r="C6" s="5">
        <v>25385.919999999998</v>
      </c>
      <c r="D6" s="5">
        <v>36344.6</v>
      </c>
      <c r="E6" s="5">
        <v>16995.63</v>
      </c>
      <c r="F6" s="104">
        <f t="shared" si="0"/>
        <v>440299.61999999994</v>
      </c>
    </row>
    <row r="7" spans="1:6" x14ac:dyDescent="0.25">
      <c r="A7" s="19" t="s">
        <v>63</v>
      </c>
      <c r="B7" s="35">
        <v>455360.65</v>
      </c>
      <c r="C7" s="5">
        <v>28100.55</v>
      </c>
      <c r="D7" s="5">
        <v>40450.300000000003</v>
      </c>
      <c r="E7" s="5">
        <v>14301.53</v>
      </c>
      <c r="F7" s="104">
        <f t="shared" si="0"/>
        <v>538213.03</v>
      </c>
    </row>
    <row r="8" spans="1:6" x14ac:dyDescent="0.25">
      <c r="A8" s="19" t="s">
        <v>64</v>
      </c>
      <c r="B8" s="35">
        <v>839562.5</v>
      </c>
      <c r="C8" s="5">
        <v>55505.48</v>
      </c>
      <c r="D8" s="5">
        <v>64195.15</v>
      </c>
      <c r="E8" s="5">
        <v>15524.72</v>
      </c>
      <c r="F8" s="104">
        <f t="shared" si="0"/>
        <v>974787.85</v>
      </c>
    </row>
    <row r="9" spans="1:6" x14ac:dyDescent="0.25">
      <c r="A9" s="19" t="s">
        <v>65</v>
      </c>
      <c r="B9" s="35">
        <v>829758.92</v>
      </c>
      <c r="C9" s="5">
        <v>60662.6</v>
      </c>
      <c r="D9" s="5">
        <v>60844.15</v>
      </c>
      <c r="E9" s="5">
        <v>16392.53</v>
      </c>
      <c r="F9" s="104">
        <f t="shared" si="0"/>
        <v>967658.20000000007</v>
      </c>
    </row>
    <row r="10" spans="1:6" x14ac:dyDescent="0.25">
      <c r="A10" s="19" t="s">
        <v>66</v>
      </c>
      <c r="B10" s="35">
        <v>1085181.6499999999</v>
      </c>
      <c r="C10" s="5">
        <v>21566.720000000001</v>
      </c>
      <c r="D10" s="5">
        <v>23563.31</v>
      </c>
      <c r="E10" s="5">
        <v>8514.0400000000009</v>
      </c>
      <c r="F10" s="104">
        <f t="shared" si="0"/>
        <v>1138825.72</v>
      </c>
    </row>
    <row r="11" spans="1:6" x14ac:dyDescent="0.25">
      <c r="A11" s="19" t="s">
        <v>67</v>
      </c>
      <c r="B11" s="35">
        <v>1215652.74</v>
      </c>
      <c r="C11" s="5">
        <v>120283.81</v>
      </c>
      <c r="D11" s="5">
        <v>100289.93</v>
      </c>
      <c r="E11" s="5">
        <v>94647.06</v>
      </c>
      <c r="F11" s="104">
        <f t="shared" si="0"/>
        <v>1530873.54</v>
      </c>
    </row>
    <row r="12" spans="1:6" x14ac:dyDescent="0.25">
      <c r="A12" s="20" t="s">
        <v>85</v>
      </c>
      <c r="B12" s="21">
        <f>SUM(B4:B11)</f>
        <v>5011883.59</v>
      </c>
      <c r="C12" s="10">
        <f t="shared" ref="C12:F12" si="1">SUM(C4:C11)</f>
        <v>323857.79000000004</v>
      </c>
      <c r="D12" s="10">
        <f t="shared" si="1"/>
        <v>339343.49</v>
      </c>
      <c r="E12" s="10">
        <f t="shared" si="1"/>
        <v>170276.62</v>
      </c>
      <c r="F12" s="13">
        <f t="shared" si="1"/>
        <v>5845361.4900000002</v>
      </c>
    </row>
    <row r="13" spans="1:6" x14ac:dyDescent="0.25">
      <c r="A13" s="48" t="s">
        <v>297</v>
      </c>
      <c r="B13" s="40"/>
      <c r="C13" s="40"/>
      <c r="D13" s="40"/>
      <c r="E13" s="40"/>
      <c r="F13" s="40"/>
    </row>
    <row r="14" spans="1:6" x14ac:dyDescent="0.25">
      <c r="A14" s="48" t="s">
        <v>129</v>
      </c>
      <c r="B14" s="40"/>
      <c r="C14" s="40"/>
      <c r="D14" s="40"/>
      <c r="E14" s="40"/>
      <c r="F14" s="40"/>
    </row>
    <row r="15" spans="1:6" x14ac:dyDescent="0.25">
      <c r="A15" s="39" t="s">
        <v>347</v>
      </c>
      <c r="B15" s="40"/>
      <c r="C15" s="40"/>
      <c r="D15" s="40"/>
      <c r="E15" s="40"/>
      <c r="F15" s="40"/>
    </row>
    <row r="16" spans="1:6" x14ac:dyDescent="0.25">
      <c r="A16" s="44"/>
      <c r="B16" s="40"/>
      <c r="C16" s="40"/>
      <c r="D16" s="40"/>
      <c r="E16" s="40"/>
      <c r="F16" s="40"/>
    </row>
    <row r="18" spans="1:6" x14ac:dyDescent="0.25">
      <c r="A18" s="3" t="s">
        <v>70</v>
      </c>
    </row>
    <row r="19" spans="1:6" ht="36" x14ac:dyDescent="0.25">
      <c r="B19" s="14" t="s">
        <v>333</v>
      </c>
      <c r="C19" s="15" t="s">
        <v>334</v>
      </c>
      <c r="D19" s="15" t="s">
        <v>335</v>
      </c>
      <c r="E19" s="15" t="s">
        <v>336</v>
      </c>
      <c r="F19" s="16" t="s">
        <v>85</v>
      </c>
    </row>
    <row r="20" spans="1:6" x14ac:dyDescent="0.25">
      <c r="A20" s="17" t="s">
        <v>60</v>
      </c>
      <c r="B20" s="33">
        <v>408128.87</v>
      </c>
      <c r="C20" s="34">
        <v>10168.629999999999</v>
      </c>
      <c r="D20" s="34">
        <v>9866.24</v>
      </c>
      <c r="E20" s="34">
        <v>95.52</v>
      </c>
      <c r="F20" s="103">
        <f t="shared" ref="F20:F27" si="2">SUM(B20:E20)</f>
        <v>428259.26</v>
      </c>
    </row>
    <row r="21" spans="1:6" x14ac:dyDescent="0.25">
      <c r="A21" s="19" t="s">
        <v>61</v>
      </c>
      <c r="B21" s="35">
        <v>1416906.56</v>
      </c>
      <c r="C21" s="5">
        <v>64914.400000000001</v>
      </c>
      <c r="D21" s="5">
        <v>102604.24</v>
      </c>
      <c r="E21" s="5">
        <v>1890.46</v>
      </c>
      <c r="F21" s="104">
        <f t="shared" si="2"/>
        <v>1586315.66</v>
      </c>
    </row>
    <row r="22" spans="1:6" x14ac:dyDescent="0.25">
      <c r="A22" s="19" t="s">
        <v>62</v>
      </c>
      <c r="B22" s="35">
        <v>3790567.56</v>
      </c>
      <c r="C22" s="5">
        <v>192932.24</v>
      </c>
      <c r="D22" s="5">
        <v>367615.68</v>
      </c>
      <c r="E22" s="5">
        <v>20174.14</v>
      </c>
      <c r="F22" s="104">
        <f t="shared" si="2"/>
        <v>4371289.6199999992</v>
      </c>
    </row>
    <row r="23" spans="1:6" x14ac:dyDescent="0.25">
      <c r="A23" s="19" t="s">
        <v>63</v>
      </c>
      <c r="B23" s="35">
        <v>5904106.1500000004</v>
      </c>
      <c r="C23" s="5">
        <v>301422.03000000003</v>
      </c>
      <c r="D23" s="5">
        <v>655395.31999999995</v>
      </c>
      <c r="E23" s="5">
        <v>14905.51</v>
      </c>
      <c r="F23" s="104">
        <f t="shared" si="2"/>
        <v>6875829.0100000007</v>
      </c>
    </row>
    <row r="24" spans="1:6" x14ac:dyDescent="0.25">
      <c r="A24" s="19" t="s">
        <v>64</v>
      </c>
      <c r="B24" s="35">
        <v>6520871.0599999996</v>
      </c>
      <c r="C24" s="5">
        <v>382829.55</v>
      </c>
      <c r="D24" s="5">
        <v>714637.91</v>
      </c>
      <c r="E24" s="5">
        <v>11441.43</v>
      </c>
      <c r="F24" s="104">
        <f t="shared" si="2"/>
        <v>7629779.9499999993</v>
      </c>
    </row>
    <row r="25" spans="1:6" x14ac:dyDescent="0.25">
      <c r="A25" s="19" t="s">
        <v>65</v>
      </c>
      <c r="B25" s="35">
        <v>4918918.08</v>
      </c>
      <c r="C25" s="5">
        <v>277899.15000000002</v>
      </c>
      <c r="D25" s="5">
        <v>508799.83</v>
      </c>
      <c r="E25" s="5">
        <v>4734.18</v>
      </c>
      <c r="F25" s="104">
        <f t="shared" si="2"/>
        <v>5710351.2400000002</v>
      </c>
    </row>
    <row r="26" spans="1:6" x14ac:dyDescent="0.25">
      <c r="A26" s="19" t="s">
        <v>66</v>
      </c>
      <c r="B26" s="35">
        <v>12475502.84</v>
      </c>
      <c r="C26" s="5">
        <v>180417.39</v>
      </c>
      <c r="D26" s="5">
        <v>332667.98</v>
      </c>
      <c r="E26" s="5">
        <v>3838.08</v>
      </c>
      <c r="F26" s="104">
        <f t="shared" si="2"/>
        <v>12992426.290000001</v>
      </c>
    </row>
    <row r="27" spans="1:6" x14ac:dyDescent="0.25">
      <c r="A27" s="19" t="s">
        <v>67</v>
      </c>
      <c r="B27" s="35">
        <v>15463783.119999999</v>
      </c>
      <c r="C27" s="5">
        <v>941855.73</v>
      </c>
      <c r="D27" s="5">
        <v>1367728.13</v>
      </c>
      <c r="E27" s="5">
        <v>43341.66</v>
      </c>
      <c r="F27" s="104">
        <f t="shared" si="2"/>
        <v>17816708.640000001</v>
      </c>
    </row>
    <row r="28" spans="1:6" x14ac:dyDescent="0.25">
      <c r="A28" s="20" t="s">
        <v>85</v>
      </c>
      <c r="B28" s="21">
        <f>SUM(B20:B27)</f>
        <v>50898784.240000002</v>
      </c>
      <c r="C28" s="10">
        <f t="shared" ref="C28:F28" si="3">SUM(C20:C27)</f>
        <v>2352439.12</v>
      </c>
      <c r="D28" s="10">
        <f t="shared" si="3"/>
        <v>4059315.33</v>
      </c>
      <c r="E28" s="10">
        <f t="shared" si="3"/>
        <v>100420.98000000001</v>
      </c>
      <c r="F28" s="13">
        <f t="shared" si="3"/>
        <v>57410959.670000002</v>
      </c>
    </row>
    <row r="29" spans="1:6" x14ac:dyDescent="0.25">
      <c r="A29" s="48" t="s">
        <v>129</v>
      </c>
      <c r="B29" s="40"/>
      <c r="C29" s="40"/>
      <c r="D29" s="40"/>
      <c r="E29" s="40"/>
      <c r="F29" s="40"/>
    </row>
    <row r="30" spans="1:6" x14ac:dyDescent="0.25">
      <c r="A30" s="39" t="s">
        <v>347</v>
      </c>
      <c r="B30" s="40"/>
      <c r="C30" s="40"/>
      <c r="D30" s="40"/>
      <c r="E30" s="40"/>
      <c r="F30" s="40"/>
    </row>
    <row r="32" spans="1:6" x14ac:dyDescent="0.25">
      <c r="A32" s="3" t="s">
        <v>28</v>
      </c>
    </row>
    <row r="33" spans="1:6" ht="36" x14ac:dyDescent="0.25">
      <c r="B33" s="14" t="s">
        <v>333</v>
      </c>
      <c r="C33" s="15" t="s">
        <v>334</v>
      </c>
      <c r="D33" s="15" t="s">
        <v>335</v>
      </c>
      <c r="E33" s="15" t="s">
        <v>336</v>
      </c>
      <c r="F33" s="16" t="s">
        <v>85</v>
      </c>
    </row>
    <row r="34" spans="1:6" x14ac:dyDescent="0.25">
      <c r="A34" s="17" t="s">
        <v>60</v>
      </c>
      <c r="B34" s="33">
        <f t="shared" ref="B34:F42" si="4">B4+B20</f>
        <v>418366.61</v>
      </c>
      <c r="C34" s="34">
        <f t="shared" si="4"/>
        <v>10529.32</v>
      </c>
      <c r="D34" s="34">
        <f t="shared" si="4"/>
        <v>10285.4</v>
      </c>
      <c r="E34" s="34">
        <f t="shared" si="4"/>
        <v>290.46999999999997</v>
      </c>
      <c r="F34" s="11">
        <f t="shared" si="4"/>
        <v>439471.8</v>
      </c>
    </row>
    <row r="35" spans="1:6" x14ac:dyDescent="0.25">
      <c r="A35" s="19" t="s">
        <v>61</v>
      </c>
      <c r="B35" s="35">
        <f t="shared" si="4"/>
        <v>1631462.48</v>
      </c>
      <c r="C35" s="5">
        <f t="shared" si="4"/>
        <v>76906.42</v>
      </c>
      <c r="D35" s="5">
        <f t="shared" si="4"/>
        <v>115841.13</v>
      </c>
      <c r="E35" s="5">
        <f t="shared" si="4"/>
        <v>5596.62</v>
      </c>
      <c r="F35" s="12">
        <f t="shared" si="4"/>
        <v>1829806.65</v>
      </c>
    </row>
    <row r="36" spans="1:6" x14ac:dyDescent="0.25">
      <c r="A36" s="19" t="s">
        <v>62</v>
      </c>
      <c r="B36" s="35">
        <f t="shared" si="4"/>
        <v>4152141.0300000003</v>
      </c>
      <c r="C36" s="5">
        <f t="shared" si="4"/>
        <v>218318.15999999997</v>
      </c>
      <c r="D36" s="5">
        <f t="shared" si="4"/>
        <v>403960.27999999997</v>
      </c>
      <c r="E36" s="5">
        <f t="shared" si="4"/>
        <v>37169.770000000004</v>
      </c>
      <c r="F36" s="12">
        <f t="shared" si="4"/>
        <v>4811589.2399999993</v>
      </c>
    </row>
    <row r="37" spans="1:6" x14ac:dyDescent="0.25">
      <c r="A37" s="19" t="s">
        <v>63</v>
      </c>
      <c r="B37" s="35">
        <f t="shared" si="4"/>
        <v>6359466.8000000007</v>
      </c>
      <c r="C37" s="5">
        <f t="shared" si="4"/>
        <v>329522.58</v>
      </c>
      <c r="D37" s="5">
        <f t="shared" si="4"/>
        <v>695845.62</v>
      </c>
      <c r="E37" s="5">
        <f t="shared" si="4"/>
        <v>29207.040000000001</v>
      </c>
      <c r="F37" s="12">
        <f t="shared" si="4"/>
        <v>7414042.040000001</v>
      </c>
    </row>
    <row r="38" spans="1:6" x14ac:dyDescent="0.25">
      <c r="A38" s="19" t="s">
        <v>64</v>
      </c>
      <c r="B38" s="35">
        <f t="shared" si="4"/>
        <v>7360433.5599999996</v>
      </c>
      <c r="C38" s="5">
        <f t="shared" si="4"/>
        <v>438335.02999999997</v>
      </c>
      <c r="D38" s="5">
        <f t="shared" si="4"/>
        <v>778833.06</v>
      </c>
      <c r="E38" s="5">
        <f t="shared" si="4"/>
        <v>26966.15</v>
      </c>
      <c r="F38" s="12">
        <f t="shared" si="4"/>
        <v>8604567.7999999989</v>
      </c>
    </row>
    <row r="39" spans="1:6" x14ac:dyDescent="0.25">
      <c r="A39" s="19" t="s">
        <v>65</v>
      </c>
      <c r="B39" s="35">
        <f t="shared" si="4"/>
        <v>5748677</v>
      </c>
      <c r="C39" s="5">
        <f t="shared" si="4"/>
        <v>338561.75</v>
      </c>
      <c r="D39" s="5">
        <f t="shared" si="4"/>
        <v>569643.98</v>
      </c>
      <c r="E39" s="5">
        <f t="shared" si="4"/>
        <v>21126.71</v>
      </c>
      <c r="F39" s="12">
        <f t="shared" si="4"/>
        <v>6678009.4400000004</v>
      </c>
    </row>
    <row r="40" spans="1:6" x14ac:dyDescent="0.25">
      <c r="A40" s="19" t="s">
        <v>66</v>
      </c>
      <c r="B40" s="35">
        <f t="shared" si="4"/>
        <v>13560684.49</v>
      </c>
      <c r="C40" s="5">
        <f t="shared" si="4"/>
        <v>201984.11000000002</v>
      </c>
      <c r="D40" s="5">
        <f t="shared" si="4"/>
        <v>356231.29</v>
      </c>
      <c r="E40" s="5">
        <f t="shared" si="4"/>
        <v>12352.12</v>
      </c>
      <c r="F40" s="12">
        <f t="shared" si="4"/>
        <v>14131252.010000002</v>
      </c>
    </row>
    <row r="41" spans="1:6" x14ac:dyDescent="0.25">
      <c r="A41" s="19" t="s">
        <v>67</v>
      </c>
      <c r="B41" s="35">
        <f t="shared" si="4"/>
        <v>16679435.859999999</v>
      </c>
      <c r="C41" s="5">
        <f t="shared" si="4"/>
        <v>1062139.54</v>
      </c>
      <c r="D41" s="5">
        <f t="shared" si="4"/>
        <v>1468018.0599999998</v>
      </c>
      <c r="E41" s="5">
        <f t="shared" si="4"/>
        <v>137988.72</v>
      </c>
      <c r="F41" s="12">
        <f t="shared" si="4"/>
        <v>19347582.18</v>
      </c>
    </row>
    <row r="42" spans="1:6" x14ac:dyDescent="0.25">
      <c r="A42" s="20" t="s">
        <v>85</v>
      </c>
      <c r="B42" s="21">
        <f t="shared" si="4"/>
        <v>55910667.829999998</v>
      </c>
      <c r="C42" s="10">
        <f t="shared" si="4"/>
        <v>2676296.91</v>
      </c>
      <c r="D42" s="10">
        <f t="shared" si="4"/>
        <v>4398658.82</v>
      </c>
      <c r="E42" s="10">
        <f t="shared" si="4"/>
        <v>270697.59999999998</v>
      </c>
      <c r="F42" s="13">
        <f t="shared" si="4"/>
        <v>63256321.160000004</v>
      </c>
    </row>
    <row r="43" spans="1:6" x14ac:dyDescent="0.25">
      <c r="A43" s="48" t="s">
        <v>129</v>
      </c>
    </row>
    <row r="44" spans="1:6" x14ac:dyDescent="0.25">
      <c r="A44" s="39" t="s">
        <v>347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/>
  </sheetViews>
  <sheetFormatPr baseColWidth="10" defaultRowHeight="15" x14ac:dyDescent="0.25"/>
  <cols>
    <col min="1" max="1" width="18.140625" style="97" customWidth="1"/>
    <col min="2" max="4" width="15.28515625" style="97" bestFit="1" customWidth="1"/>
    <col min="5" max="16384" width="11.42578125" style="97"/>
  </cols>
  <sheetData>
    <row r="1" spans="1:4" x14ac:dyDescent="0.25">
      <c r="A1" s="96" t="s">
        <v>0</v>
      </c>
    </row>
    <row r="2" spans="1:4" x14ac:dyDescent="0.25">
      <c r="A2" s="98" t="s">
        <v>69</v>
      </c>
    </row>
    <row r="3" spans="1:4" x14ac:dyDescent="0.25">
      <c r="B3" s="37" t="s">
        <v>1</v>
      </c>
      <c r="C3" s="38" t="s">
        <v>2</v>
      </c>
      <c r="D3" s="115" t="s">
        <v>85</v>
      </c>
    </row>
    <row r="4" spans="1:4" x14ac:dyDescent="0.25">
      <c r="A4" s="8" t="s">
        <v>3</v>
      </c>
      <c r="B4" s="4">
        <v>25690.91</v>
      </c>
      <c r="C4" s="4">
        <v>24731.45</v>
      </c>
      <c r="D4" s="11">
        <f>B4+C4</f>
        <v>50422.36</v>
      </c>
    </row>
    <row r="5" spans="1:4" x14ac:dyDescent="0.25">
      <c r="A5" s="9" t="s">
        <v>4</v>
      </c>
      <c r="B5" s="4">
        <v>49247.4</v>
      </c>
      <c r="C5" s="4">
        <v>47991.47</v>
      </c>
      <c r="D5" s="12">
        <f t="shared" ref="D5:D28" si="0">B5+C5</f>
        <v>97238.87</v>
      </c>
    </row>
    <row r="6" spans="1:4" x14ac:dyDescent="0.25">
      <c r="A6" s="9" t="s">
        <v>5</v>
      </c>
      <c r="B6" s="4">
        <v>67585.72</v>
      </c>
      <c r="C6" s="4">
        <v>66669.98</v>
      </c>
      <c r="D6" s="12">
        <f t="shared" si="0"/>
        <v>134255.70000000001</v>
      </c>
    </row>
    <row r="7" spans="1:4" x14ac:dyDescent="0.25">
      <c r="A7" s="9" t="s">
        <v>6</v>
      </c>
      <c r="B7" s="4">
        <v>98204.58</v>
      </c>
      <c r="C7" s="4">
        <v>92356.56</v>
      </c>
      <c r="D7" s="12">
        <f t="shared" si="0"/>
        <v>190561.14</v>
      </c>
    </row>
    <row r="8" spans="1:4" x14ac:dyDescent="0.25">
      <c r="A8" s="9" t="s">
        <v>7</v>
      </c>
      <c r="B8" s="4">
        <v>139098.95000000001</v>
      </c>
      <c r="C8" s="4">
        <v>161930.67000000001</v>
      </c>
      <c r="D8" s="12">
        <f t="shared" si="0"/>
        <v>301029.62</v>
      </c>
    </row>
    <row r="9" spans="1:4" x14ac:dyDescent="0.25">
      <c r="A9" s="9" t="s">
        <v>8</v>
      </c>
      <c r="B9" s="4">
        <v>192208.15</v>
      </c>
      <c r="C9" s="4">
        <v>236355.56</v>
      </c>
      <c r="D9" s="12">
        <f t="shared" si="0"/>
        <v>428563.70999999996</v>
      </c>
    </row>
    <row r="10" spans="1:4" x14ac:dyDescent="0.25">
      <c r="A10" s="9" t="s">
        <v>9</v>
      </c>
      <c r="B10" s="4">
        <v>244581.31</v>
      </c>
      <c r="C10" s="4">
        <v>288053.96000000002</v>
      </c>
      <c r="D10" s="12">
        <f t="shared" si="0"/>
        <v>532635.27</v>
      </c>
    </row>
    <row r="11" spans="1:4" x14ac:dyDescent="0.25">
      <c r="A11" s="9" t="s">
        <v>10</v>
      </c>
      <c r="B11" s="4">
        <v>280594.37</v>
      </c>
      <c r="C11" s="4">
        <v>296603.94</v>
      </c>
      <c r="D11" s="12">
        <f t="shared" si="0"/>
        <v>577198.31000000006</v>
      </c>
    </row>
    <row r="12" spans="1:4" x14ac:dyDescent="0.25">
      <c r="A12" s="9" t="s">
        <v>11</v>
      </c>
      <c r="B12" s="4">
        <v>279259</v>
      </c>
      <c r="C12" s="4">
        <v>286032.44</v>
      </c>
      <c r="D12" s="12">
        <f t="shared" si="0"/>
        <v>565291.43999999994</v>
      </c>
    </row>
    <row r="13" spans="1:4" x14ac:dyDescent="0.25">
      <c r="A13" s="9" t="s">
        <v>12</v>
      </c>
      <c r="B13" s="4">
        <v>273315.94</v>
      </c>
      <c r="C13" s="4">
        <v>278878.68</v>
      </c>
      <c r="D13" s="12">
        <f t="shared" si="0"/>
        <v>552194.62</v>
      </c>
    </row>
    <row r="14" spans="1:4" x14ac:dyDescent="0.25">
      <c r="A14" s="9" t="s">
        <v>13</v>
      </c>
      <c r="B14" s="4">
        <v>246057.23</v>
      </c>
      <c r="C14" s="4">
        <v>258076.1</v>
      </c>
      <c r="D14" s="12">
        <f t="shared" si="0"/>
        <v>504133.33</v>
      </c>
    </row>
    <row r="15" spans="1:4" x14ac:dyDescent="0.25">
      <c r="A15" s="9" t="s">
        <v>14</v>
      </c>
      <c r="B15" s="4">
        <v>217280.54</v>
      </c>
      <c r="C15" s="4">
        <v>238692.16</v>
      </c>
      <c r="D15" s="12">
        <f t="shared" si="0"/>
        <v>455972.7</v>
      </c>
    </row>
    <row r="16" spans="1:4" x14ac:dyDescent="0.25">
      <c r="A16" s="9" t="s">
        <v>15</v>
      </c>
      <c r="B16" s="4">
        <v>212006.56</v>
      </c>
      <c r="C16" s="4">
        <v>206806.9</v>
      </c>
      <c r="D16" s="12">
        <f t="shared" si="0"/>
        <v>418813.45999999996</v>
      </c>
    </row>
    <row r="17" spans="1:4" x14ac:dyDescent="0.25">
      <c r="A17" s="9" t="s">
        <v>16</v>
      </c>
      <c r="B17" s="4">
        <v>187987.49</v>
      </c>
      <c r="C17" s="4">
        <v>160144.76</v>
      </c>
      <c r="D17" s="12">
        <f t="shared" si="0"/>
        <v>348132.25</v>
      </c>
    </row>
    <row r="18" spans="1:4" x14ac:dyDescent="0.25">
      <c r="A18" s="9" t="s">
        <v>17</v>
      </c>
      <c r="B18" s="4">
        <v>135061.01</v>
      </c>
      <c r="C18" s="4">
        <v>114259.42</v>
      </c>
      <c r="D18" s="12">
        <f t="shared" si="0"/>
        <v>249320.43</v>
      </c>
    </row>
    <row r="19" spans="1:4" x14ac:dyDescent="0.25">
      <c r="A19" s="9" t="s">
        <v>18</v>
      </c>
      <c r="B19" s="4">
        <v>97578.09</v>
      </c>
      <c r="C19" s="4">
        <v>91877.98</v>
      </c>
      <c r="D19" s="12">
        <f t="shared" si="0"/>
        <v>189456.07</v>
      </c>
    </row>
    <row r="20" spans="1:4" x14ac:dyDescent="0.25">
      <c r="A20" s="9" t="s">
        <v>19</v>
      </c>
      <c r="B20" s="4">
        <v>60872.58</v>
      </c>
      <c r="C20" s="4">
        <v>67755.97</v>
      </c>
      <c r="D20" s="12">
        <f t="shared" si="0"/>
        <v>128628.55</v>
      </c>
    </row>
    <row r="21" spans="1:4" x14ac:dyDescent="0.25">
      <c r="A21" s="9" t="s">
        <v>20</v>
      </c>
      <c r="B21" s="4">
        <v>31087.75</v>
      </c>
      <c r="C21" s="4">
        <v>47036.7</v>
      </c>
      <c r="D21" s="12">
        <f t="shared" si="0"/>
        <v>78124.45</v>
      </c>
    </row>
    <row r="22" spans="1:4" x14ac:dyDescent="0.25">
      <c r="A22" s="9" t="s">
        <v>21</v>
      </c>
      <c r="B22" s="4">
        <v>11472.89</v>
      </c>
      <c r="C22" s="4">
        <v>25112.95</v>
      </c>
      <c r="D22" s="12">
        <f t="shared" si="0"/>
        <v>36585.839999999997</v>
      </c>
    </row>
    <row r="23" spans="1:4" x14ac:dyDescent="0.25">
      <c r="A23" s="9" t="s">
        <v>22</v>
      </c>
      <c r="B23" s="4">
        <v>2050.3200000000002</v>
      </c>
      <c r="C23" s="4">
        <v>6122.03</v>
      </c>
      <c r="D23" s="12">
        <f t="shared" si="0"/>
        <v>8172.35</v>
      </c>
    </row>
    <row r="24" spans="1:4" x14ac:dyDescent="0.25">
      <c r="A24" s="9" t="s">
        <v>23</v>
      </c>
      <c r="B24" s="4">
        <v>294.94</v>
      </c>
      <c r="C24" s="4">
        <v>1079.69</v>
      </c>
      <c r="D24" s="12">
        <f t="shared" si="0"/>
        <v>1374.63</v>
      </c>
    </row>
    <row r="25" spans="1:4" x14ac:dyDescent="0.25">
      <c r="A25" s="9" t="s">
        <v>24</v>
      </c>
      <c r="B25" s="4">
        <v>31.46</v>
      </c>
      <c r="C25" s="4">
        <v>114.53</v>
      </c>
      <c r="D25" s="12">
        <f t="shared" si="0"/>
        <v>145.99</v>
      </c>
    </row>
    <row r="26" spans="1:4" x14ac:dyDescent="0.25">
      <c r="A26" s="9" t="s">
        <v>25</v>
      </c>
      <c r="B26" s="4">
        <v>20.3</v>
      </c>
      <c r="C26" s="4">
        <v>29.9</v>
      </c>
      <c r="D26" s="12">
        <f t="shared" si="0"/>
        <v>50.2</v>
      </c>
    </row>
    <row r="27" spans="1:4" x14ac:dyDescent="0.25">
      <c r="A27" s="9" t="s">
        <v>26</v>
      </c>
      <c r="B27" s="4">
        <v>4.38</v>
      </c>
      <c r="C27" s="4">
        <v>7.15</v>
      </c>
      <c r="D27" s="12">
        <f t="shared" si="0"/>
        <v>11.530000000000001</v>
      </c>
    </row>
    <row r="28" spans="1:4" x14ac:dyDescent="0.25">
      <c r="A28" s="9" t="s">
        <v>27</v>
      </c>
      <c r="B28" s="4"/>
      <c r="C28" s="4">
        <v>1</v>
      </c>
      <c r="D28" s="12">
        <f t="shared" si="0"/>
        <v>1</v>
      </c>
    </row>
    <row r="29" spans="1:4" x14ac:dyDescent="0.25">
      <c r="A29" s="7" t="s">
        <v>85</v>
      </c>
      <c r="B29" s="10">
        <f>SUM(B4:B28)</f>
        <v>2851591.8699999996</v>
      </c>
      <c r="C29" s="10">
        <f>SUM(C4:C28)</f>
        <v>2996721.9499999997</v>
      </c>
      <c r="D29" s="13">
        <f>SUM(D4:D28)</f>
        <v>5848313.8200000003</v>
      </c>
    </row>
    <row r="30" spans="1:4" x14ac:dyDescent="0.25">
      <c r="A30" s="99" t="s">
        <v>297</v>
      </c>
      <c r="B30" s="40"/>
      <c r="C30" s="40"/>
      <c r="D30" s="40"/>
    </row>
    <row r="31" spans="1:4" x14ac:dyDescent="0.25">
      <c r="A31" s="99" t="s">
        <v>129</v>
      </c>
      <c r="B31" s="40"/>
      <c r="C31" s="40"/>
      <c r="D31" s="40"/>
    </row>
    <row r="32" spans="1:4" x14ac:dyDescent="0.25">
      <c r="A32" s="100" t="s">
        <v>346</v>
      </c>
      <c r="B32" s="40"/>
      <c r="C32" s="40"/>
      <c r="D32" s="40"/>
    </row>
    <row r="34" spans="1:4" x14ac:dyDescent="0.25">
      <c r="A34" s="98" t="s">
        <v>70</v>
      </c>
    </row>
    <row r="35" spans="1:4" x14ac:dyDescent="0.25">
      <c r="B35" s="37" t="s">
        <v>1</v>
      </c>
      <c r="C35" s="38" t="s">
        <v>2</v>
      </c>
      <c r="D35" s="6" t="s">
        <v>85</v>
      </c>
    </row>
    <row r="36" spans="1:4" x14ac:dyDescent="0.25">
      <c r="A36" s="8" t="s">
        <v>3</v>
      </c>
      <c r="B36" s="4">
        <v>1924511.05</v>
      </c>
      <c r="C36" s="4">
        <v>1841634.5</v>
      </c>
      <c r="D36" s="11">
        <f>B36+C36</f>
        <v>3766145.55</v>
      </c>
    </row>
    <row r="37" spans="1:4" x14ac:dyDescent="0.25">
      <c r="A37" s="9" t="s">
        <v>4</v>
      </c>
      <c r="B37" s="4">
        <v>1972999.19</v>
      </c>
      <c r="C37" s="4">
        <v>1881743.15</v>
      </c>
      <c r="D37" s="12">
        <f t="shared" ref="D37:D60" si="1">B37+C37</f>
        <v>3854742.34</v>
      </c>
    </row>
    <row r="38" spans="1:4" x14ac:dyDescent="0.25">
      <c r="A38" s="9" t="s">
        <v>5</v>
      </c>
      <c r="B38" s="4">
        <v>1948977.23</v>
      </c>
      <c r="C38" s="4">
        <v>1858789.89</v>
      </c>
      <c r="D38" s="12">
        <f t="shared" si="1"/>
        <v>3807767.12</v>
      </c>
    </row>
    <row r="39" spans="1:4" x14ac:dyDescent="0.25">
      <c r="A39" s="9" t="s">
        <v>6</v>
      </c>
      <c r="B39" s="4">
        <v>1880467.15</v>
      </c>
      <c r="C39" s="4">
        <v>1786213.34</v>
      </c>
      <c r="D39" s="12">
        <f t="shared" si="1"/>
        <v>3666680.49</v>
      </c>
    </row>
    <row r="40" spans="1:4" x14ac:dyDescent="0.25">
      <c r="A40" s="9" t="s">
        <v>7</v>
      </c>
      <c r="B40" s="4">
        <v>1759173.35</v>
      </c>
      <c r="C40" s="4">
        <v>1700370.93</v>
      </c>
      <c r="D40" s="12">
        <f t="shared" si="1"/>
        <v>3459544.2800000003</v>
      </c>
    </row>
    <row r="41" spans="1:4" x14ac:dyDescent="0.25">
      <c r="A41" s="9" t="s">
        <v>8</v>
      </c>
      <c r="B41" s="4">
        <v>1697007.3</v>
      </c>
      <c r="C41" s="4">
        <v>1702597.67</v>
      </c>
      <c r="D41" s="12">
        <f t="shared" si="1"/>
        <v>3399604.9699999997</v>
      </c>
    </row>
    <row r="42" spans="1:4" x14ac:dyDescent="0.25">
      <c r="A42" s="9" t="s">
        <v>9</v>
      </c>
      <c r="B42" s="4">
        <v>1719812.66</v>
      </c>
      <c r="C42" s="4">
        <v>1737751.18</v>
      </c>
      <c r="D42" s="12">
        <f t="shared" si="1"/>
        <v>3457563.84</v>
      </c>
    </row>
    <row r="43" spans="1:4" x14ac:dyDescent="0.25">
      <c r="A43" s="9" t="s">
        <v>10</v>
      </c>
      <c r="B43" s="4">
        <v>1706825.16</v>
      </c>
      <c r="C43" s="4">
        <v>1721401.14</v>
      </c>
      <c r="D43" s="12">
        <f t="shared" si="1"/>
        <v>3428226.3</v>
      </c>
    </row>
    <row r="44" spans="1:4" x14ac:dyDescent="0.25">
      <c r="A44" s="9" t="s">
        <v>11</v>
      </c>
      <c r="B44" s="4">
        <v>1897507.16</v>
      </c>
      <c r="C44" s="4">
        <v>1917993.4</v>
      </c>
      <c r="D44" s="12">
        <f t="shared" si="1"/>
        <v>3815500.5599999996</v>
      </c>
    </row>
    <row r="45" spans="1:4" x14ac:dyDescent="0.25">
      <c r="A45" s="9" t="s">
        <v>12</v>
      </c>
      <c r="B45" s="4">
        <v>1883639.28</v>
      </c>
      <c r="C45" s="4">
        <v>1934597.66</v>
      </c>
      <c r="D45" s="12">
        <f t="shared" si="1"/>
        <v>3818236.94</v>
      </c>
    </row>
    <row r="46" spans="1:4" x14ac:dyDescent="0.25">
      <c r="A46" s="9" t="s">
        <v>13</v>
      </c>
      <c r="B46" s="4">
        <v>1850768.57</v>
      </c>
      <c r="C46" s="4">
        <v>1925839.02</v>
      </c>
      <c r="D46" s="12">
        <f t="shared" si="1"/>
        <v>3776607.59</v>
      </c>
    </row>
    <row r="47" spans="1:4" x14ac:dyDescent="0.25">
      <c r="A47" s="9" t="s">
        <v>14</v>
      </c>
      <c r="B47" s="4">
        <v>1765097.43</v>
      </c>
      <c r="C47" s="4">
        <v>1872580.38</v>
      </c>
      <c r="D47" s="12">
        <f t="shared" si="1"/>
        <v>3637677.8099999996</v>
      </c>
    </row>
    <row r="48" spans="1:4" x14ac:dyDescent="0.25">
      <c r="A48" s="9" t="s">
        <v>15</v>
      </c>
      <c r="B48" s="4">
        <v>1712187.99</v>
      </c>
      <c r="C48" s="4">
        <v>1873147.6</v>
      </c>
      <c r="D48" s="12">
        <f t="shared" si="1"/>
        <v>3585335.59</v>
      </c>
    </row>
    <row r="49" spans="1:4" x14ac:dyDescent="0.25">
      <c r="A49" s="9" t="s">
        <v>16</v>
      </c>
      <c r="B49" s="4">
        <v>1434745.53</v>
      </c>
      <c r="C49" s="4">
        <v>1628651.37</v>
      </c>
      <c r="D49" s="12">
        <f t="shared" si="1"/>
        <v>3063396.9000000004</v>
      </c>
    </row>
    <row r="50" spans="1:4" x14ac:dyDescent="0.25">
      <c r="A50" s="9" t="s">
        <v>17</v>
      </c>
      <c r="B50" s="4">
        <v>960796.31</v>
      </c>
      <c r="C50" s="4">
        <v>1165265.54</v>
      </c>
      <c r="D50" s="12">
        <f t="shared" si="1"/>
        <v>2126061.85</v>
      </c>
    </row>
    <row r="51" spans="1:4" x14ac:dyDescent="0.25">
      <c r="A51" s="9" t="s">
        <v>18</v>
      </c>
      <c r="B51" s="4">
        <v>843066.74</v>
      </c>
      <c r="C51" s="4">
        <v>1156525.83</v>
      </c>
      <c r="D51" s="12">
        <f t="shared" si="1"/>
        <v>1999592.57</v>
      </c>
    </row>
    <row r="52" spans="1:4" x14ac:dyDescent="0.25">
      <c r="A52" s="9" t="s">
        <v>19</v>
      </c>
      <c r="B52" s="4">
        <v>661400.77</v>
      </c>
      <c r="C52" s="4">
        <v>1068339</v>
      </c>
      <c r="D52" s="12">
        <f t="shared" si="1"/>
        <v>1729739.77</v>
      </c>
    </row>
    <row r="53" spans="1:4" x14ac:dyDescent="0.25">
      <c r="A53" s="9" t="s">
        <v>20</v>
      </c>
      <c r="B53" s="4">
        <v>377817.26</v>
      </c>
      <c r="C53" s="4">
        <v>771695.42</v>
      </c>
      <c r="D53" s="12">
        <f t="shared" si="1"/>
        <v>1149512.6800000002</v>
      </c>
    </row>
    <row r="54" spans="1:4" x14ac:dyDescent="0.25">
      <c r="A54" s="9" t="s">
        <v>21</v>
      </c>
      <c r="B54" s="4">
        <v>139841.26999999999</v>
      </c>
      <c r="C54" s="4">
        <v>379372.2</v>
      </c>
      <c r="D54" s="12">
        <f t="shared" si="1"/>
        <v>519213.47</v>
      </c>
    </row>
    <row r="55" spans="1:4" x14ac:dyDescent="0.25">
      <c r="A55" s="9" t="s">
        <v>22</v>
      </c>
      <c r="B55" s="4">
        <v>18818.79</v>
      </c>
      <c r="C55" s="4">
        <v>78050.289999999994</v>
      </c>
      <c r="D55" s="12">
        <f t="shared" si="1"/>
        <v>96869.079999999987</v>
      </c>
    </row>
    <row r="56" spans="1:4" x14ac:dyDescent="0.25">
      <c r="A56" s="9" t="s">
        <v>23</v>
      </c>
      <c r="B56" s="4">
        <v>2822.87</v>
      </c>
      <c r="C56" s="4">
        <v>16810.53</v>
      </c>
      <c r="D56" s="12">
        <f t="shared" si="1"/>
        <v>19633.399999999998</v>
      </c>
    </row>
    <row r="57" spans="1:4" x14ac:dyDescent="0.25">
      <c r="A57" s="9" t="s">
        <v>24</v>
      </c>
      <c r="B57" s="4">
        <v>152.05000000000001</v>
      </c>
      <c r="C57" s="4">
        <v>986.38</v>
      </c>
      <c r="D57" s="12">
        <f t="shared" si="1"/>
        <v>1138.43</v>
      </c>
    </row>
    <row r="58" spans="1:4" x14ac:dyDescent="0.25">
      <c r="A58" s="9" t="s">
        <v>25</v>
      </c>
      <c r="B58" s="4">
        <v>191.99</v>
      </c>
      <c r="C58" s="4">
        <v>210.68</v>
      </c>
      <c r="D58" s="12">
        <f t="shared" si="1"/>
        <v>402.67</v>
      </c>
    </row>
    <row r="59" spans="1:4" x14ac:dyDescent="0.25">
      <c r="A59" s="9" t="s">
        <v>26</v>
      </c>
      <c r="B59" s="4">
        <v>239.03</v>
      </c>
      <c r="C59" s="4">
        <v>197.68</v>
      </c>
      <c r="D59" s="12">
        <f t="shared" si="1"/>
        <v>436.71000000000004</v>
      </c>
    </row>
    <row r="60" spans="1:4" x14ac:dyDescent="0.25">
      <c r="A60" s="9" t="s">
        <v>27</v>
      </c>
      <c r="B60" s="4">
        <v>7.45</v>
      </c>
      <c r="C60" s="4">
        <v>5.82</v>
      </c>
      <c r="D60" s="12">
        <f t="shared" si="1"/>
        <v>13.27</v>
      </c>
    </row>
    <row r="61" spans="1:4" x14ac:dyDescent="0.25">
      <c r="A61" s="7" t="s">
        <v>85</v>
      </c>
      <c r="B61" s="10">
        <f>SUM(B36:B60)</f>
        <v>28158873.579999998</v>
      </c>
      <c r="C61" s="10">
        <f>SUM(C36:C60)</f>
        <v>30020770.600000001</v>
      </c>
      <c r="D61" s="13">
        <f>SUM(D36:D60)</f>
        <v>58179644.180000015</v>
      </c>
    </row>
    <row r="62" spans="1:4" x14ac:dyDescent="0.25">
      <c r="A62" s="99" t="s">
        <v>129</v>
      </c>
      <c r="B62" s="40"/>
      <c r="C62" s="40"/>
      <c r="D62" s="40"/>
    </row>
    <row r="63" spans="1:4" x14ac:dyDescent="0.25">
      <c r="A63" s="100" t="s">
        <v>346</v>
      </c>
      <c r="B63" s="40"/>
      <c r="C63" s="40"/>
      <c r="D63" s="40"/>
    </row>
    <row r="65" spans="1:4" x14ac:dyDescent="0.25">
      <c r="A65" s="98" t="s">
        <v>28</v>
      </c>
    </row>
    <row r="66" spans="1:4" x14ac:dyDescent="0.25">
      <c r="B66" s="37" t="s">
        <v>1</v>
      </c>
      <c r="C66" s="38" t="s">
        <v>2</v>
      </c>
      <c r="D66" s="6" t="s">
        <v>85</v>
      </c>
    </row>
    <row r="67" spans="1:4" x14ac:dyDescent="0.25">
      <c r="A67" s="8" t="s">
        <v>3</v>
      </c>
      <c r="B67" s="4">
        <f>B4+B36</f>
        <v>1950201.96</v>
      </c>
      <c r="C67" s="4">
        <f>C4+C36</f>
        <v>1866365.95</v>
      </c>
      <c r="D67" s="11">
        <f>D4+D36</f>
        <v>3816567.9099999997</v>
      </c>
    </row>
    <row r="68" spans="1:4" x14ac:dyDescent="0.25">
      <c r="A68" s="9" t="s">
        <v>4</v>
      </c>
      <c r="B68" s="4">
        <f t="shared" ref="B68:D68" si="2">B5+B37</f>
        <v>2022246.5899999999</v>
      </c>
      <c r="C68" s="4">
        <f t="shared" si="2"/>
        <v>1929734.6199999999</v>
      </c>
      <c r="D68" s="12">
        <f t="shared" si="2"/>
        <v>3951981.21</v>
      </c>
    </row>
    <row r="69" spans="1:4" x14ac:dyDescent="0.25">
      <c r="A69" s="9" t="s">
        <v>5</v>
      </c>
      <c r="B69" s="4">
        <f t="shared" ref="B69:D69" si="3">B6+B38</f>
        <v>2016562.95</v>
      </c>
      <c r="C69" s="4">
        <f t="shared" si="3"/>
        <v>1925459.8699999999</v>
      </c>
      <c r="D69" s="12">
        <f t="shared" si="3"/>
        <v>3942022.8200000003</v>
      </c>
    </row>
    <row r="70" spans="1:4" x14ac:dyDescent="0.25">
      <c r="A70" s="9" t="s">
        <v>6</v>
      </c>
      <c r="B70" s="4">
        <f t="shared" ref="B70:D70" si="4">B7+B39</f>
        <v>1978671.73</v>
      </c>
      <c r="C70" s="4">
        <f t="shared" si="4"/>
        <v>1878569.9000000001</v>
      </c>
      <c r="D70" s="12">
        <f t="shared" si="4"/>
        <v>3857241.6300000004</v>
      </c>
    </row>
    <row r="71" spans="1:4" x14ac:dyDescent="0.25">
      <c r="A71" s="9" t="s">
        <v>7</v>
      </c>
      <c r="B71" s="4">
        <f t="shared" ref="B71:D71" si="5">B8+B40</f>
        <v>1898272.3</v>
      </c>
      <c r="C71" s="4">
        <f t="shared" si="5"/>
        <v>1862301.5999999999</v>
      </c>
      <c r="D71" s="12">
        <f t="shared" si="5"/>
        <v>3760573.9000000004</v>
      </c>
    </row>
    <row r="72" spans="1:4" x14ac:dyDescent="0.25">
      <c r="A72" s="9" t="s">
        <v>8</v>
      </c>
      <c r="B72" s="4">
        <f t="shared" ref="B72:D72" si="6">B9+B41</f>
        <v>1889215.45</v>
      </c>
      <c r="C72" s="4">
        <f t="shared" si="6"/>
        <v>1938953.23</v>
      </c>
      <c r="D72" s="12">
        <f t="shared" si="6"/>
        <v>3828168.6799999997</v>
      </c>
    </row>
    <row r="73" spans="1:4" x14ac:dyDescent="0.25">
      <c r="A73" s="9" t="s">
        <v>9</v>
      </c>
      <c r="B73" s="4">
        <f t="shared" ref="B73:D73" si="7">B10+B42</f>
        <v>1964393.97</v>
      </c>
      <c r="C73" s="4">
        <f t="shared" si="7"/>
        <v>2025805.14</v>
      </c>
      <c r="D73" s="12">
        <f t="shared" si="7"/>
        <v>3990199.11</v>
      </c>
    </row>
    <row r="74" spans="1:4" x14ac:dyDescent="0.25">
      <c r="A74" s="9" t="s">
        <v>10</v>
      </c>
      <c r="B74" s="4">
        <f t="shared" ref="B74:D74" si="8">B11+B43</f>
        <v>1987419.5299999998</v>
      </c>
      <c r="C74" s="4">
        <f t="shared" si="8"/>
        <v>2018005.0799999998</v>
      </c>
      <c r="D74" s="12">
        <f t="shared" si="8"/>
        <v>4005424.61</v>
      </c>
    </row>
    <row r="75" spans="1:4" x14ac:dyDescent="0.25">
      <c r="A75" s="9" t="s">
        <v>11</v>
      </c>
      <c r="B75" s="4">
        <f t="shared" ref="B75:D75" si="9">B12+B44</f>
        <v>2176766.16</v>
      </c>
      <c r="C75" s="4">
        <f t="shared" si="9"/>
        <v>2204025.84</v>
      </c>
      <c r="D75" s="12">
        <f t="shared" si="9"/>
        <v>4380792</v>
      </c>
    </row>
    <row r="76" spans="1:4" x14ac:dyDescent="0.25">
      <c r="A76" s="9" t="s">
        <v>12</v>
      </c>
      <c r="B76" s="4">
        <f t="shared" ref="B76:D76" si="10">B13+B45</f>
        <v>2156955.2200000002</v>
      </c>
      <c r="C76" s="4">
        <f t="shared" si="10"/>
        <v>2213476.34</v>
      </c>
      <c r="D76" s="12">
        <f t="shared" si="10"/>
        <v>4370431.5599999996</v>
      </c>
    </row>
    <row r="77" spans="1:4" x14ac:dyDescent="0.25">
      <c r="A77" s="9" t="s">
        <v>13</v>
      </c>
      <c r="B77" s="4">
        <f t="shared" ref="B77:D77" si="11">B14+B46</f>
        <v>2096825.8</v>
      </c>
      <c r="C77" s="4">
        <f t="shared" si="11"/>
        <v>2183915.12</v>
      </c>
      <c r="D77" s="12">
        <f t="shared" si="11"/>
        <v>4280740.92</v>
      </c>
    </row>
    <row r="78" spans="1:4" x14ac:dyDescent="0.25">
      <c r="A78" s="9" t="s">
        <v>14</v>
      </c>
      <c r="B78" s="4">
        <f t="shared" ref="B78:D78" si="12">B15+B47</f>
        <v>1982377.97</v>
      </c>
      <c r="C78" s="4">
        <f t="shared" si="12"/>
        <v>2111272.54</v>
      </c>
      <c r="D78" s="12">
        <f t="shared" si="12"/>
        <v>4093650.51</v>
      </c>
    </row>
    <row r="79" spans="1:4" x14ac:dyDescent="0.25">
      <c r="A79" s="9" t="s">
        <v>15</v>
      </c>
      <c r="B79" s="4">
        <f t="shared" ref="B79:D79" si="13">B16+B48</f>
        <v>1924194.55</v>
      </c>
      <c r="C79" s="4">
        <f t="shared" si="13"/>
        <v>2079954.5</v>
      </c>
      <c r="D79" s="12">
        <f t="shared" si="13"/>
        <v>4004149.05</v>
      </c>
    </row>
    <row r="80" spans="1:4" x14ac:dyDescent="0.25">
      <c r="A80" s="9" t="s">
        <v>16</v>
      </c>
      <c r="B80" s="4">
        <f t="shared" ref="B80:D80" si="14">B17+B49</f>
        <v>1622733.02</v>
      </c>
      <c r="C80" s="4">
        <f t="shared" si="14"/>
        <v>1788796.1300000001</v>
      </c>
      <c r="D80" s="12">
        <f t="shared" si="14"/>
        <v>3411529.1500000004</v>
      </c>
    </row>
    <row r="81" spans="1:4" x14ac:dyDescent="0.25">
      <c r="A81" s="9" t="s">
        <v>17</v>
      </c>
      <c r="B81" s="4">
        <f t="shared" ref="B81:D81" si="15">B18+B50</f>
        <v>1095857.32</v>
      </c>
      <c r="C81" s="4">
        <f t="shared" si="15"/>
        <v>1279524.96</v>
      </c>
      <c r="D81" s="12">
        <f t="shared" si="15"/>
        <v>2375382.2800000003</v>
      </c>
    </row>
    <row r="82" spans="1:4" x14ac:dyDescent="0.25">
      <c r="A82" s="9" t="s">
        <v>18</v>
      </c>
      <c r="B82" s="4">
        <f t="shared" ref="B82:D82" si="16">B19+B51</f>
        <v>940644.83</v>
      </c>
      <c r="C82" s="4">
        <f t="shared" si="16"/>
        <v>1248403.81</v>
      </c>
      <c r="D82" s="12">
        <f t="shared" si="16"/>
        <v>2189048.64</v>
      </c>
    </row>
    <row r="83" spans="1:4" x14ac:dyDescent="0.25">
      <c r="A83" s="9" t="s">
        <v>19</v>
      </c>
      <c r="B83" s="4">
        <f t="shared" ref="B83:D83" si="17">B20+B52</f>
        <v>722273.35</v>
      </c>
      <c r="C83" s="4">
        <f t="shared" si="17"/>
        <v>1136094.97</v>
      </c>
      <c r="D83" s="12">
        <f t="shared" si="17"/>
        <v>1858368.32</v>
      </c>
    </row>
    <row r="84" spans="1:4" x14ac:dyDescent="0.25">
      <c r="A84" s="9" t="s">
        <v>20</v>
      </c>
      <c r="B84" s="4">
        <f t="shared" ref="B84:D84" si="18">B21+B53</f>
        <v>408905.01</v>
      </c>
      <c r="C84" s="4">
        <f t="shared" si="18"/>
        <v>818732.12</v>
      </c>
      <c r="D84" s="12">
        <f t="shared" si="18"/>
        <v>1227637.1300000001</v>
      </c>
    </row>
    <row r="85" spans="1:4" x14ac:dyDescent="0.25">
      <c r="A85" s="9" t="s">
        <v>21</v>
      </c>
      <c r="B85" s="4">
        <f t="shared" ref="B85:D85" si="19">B22+B54</f>
        <v>151314.15999999997</v>
      </c>
      <c r="C85" s="4">
        <f t="shared" si="19"/>
        <v>404485.15</v>
      </c>
      <c r="D85" s="12">
        <f t="shared" si="19"/>
        <v>555799.30999999994</v>
      </c>
    </row>
    <row r="86" spans="1:4" x14ac:dyDescent="0.25">
      <c r="A86" s="9" t="s">
        <v>22</v>
      </c>
      <c r="B86" s="4">
        <f t="shared" ref="B86:D86" si="20">B23+B55</f>
        <v>20869.11</v>
      </c>
      <c r="C86" s="4">
        <f t="shared" si="20"/>
        <v>84172.319999999992</v>
      </c>
      <c r="D86" s="12">
        <f t="shared" si="20"/>
        <v>105041.43</v>
      </c>
    </row>
    <row r="87" spans="1:4" x14ac:dyDescent="0.25">
      <c r="A87" s="9" t="s">
        <v>23</v>
      </c>
      <c r="B87" s="4">
        <f t="shared" ref="B87:D87" si="21">B24+B56</f>
        <v>3117.81</v>
      </c>
      <c r="C87" s="4">
        <f t="shared" si="21"/>
        <v>17890.219999999998</v>
      </c>
      <c r="D87" s="12">
        <f t="shared" si="21"/>
        <v>21008.03</v>
      </c>
    </row>
    <row r="88" spans="1:4" x14ac:dyDescent="0.25">
      <c r="A88" s="9" t="s">
        <v>24</v>
      </c>
      <c r="B88" s="4">
        <f t="shared" ref="B88:D88" si="22">B25+B57</f>
        <v>183.51000000000002</v>
      </c>
      <c r="C88" s="4">
        <f t="shared" si="22"/>
        <v>1100.9100000000001</v>
      </c>
      <c r="D88" s="12">
        <f t="shared" si="22"/>
        <v>1284.42</v>
      </c>
    </row>
    <row r="89" spans="1:4" x14ac:dyDescent="0.25">
      <c r="A89" s="9" t="s">
        <v>25</v>
      </c>
      <c r="B89" s="4">
        <f t="shared" ref="B89:D89" si="23">B26+B58</f>
        <v>212.29000000000002</v>
      </c>
      <c r="C89" s="4">
        <f t="shared" si="23"/>
        <v>240.58</v>
      </c>
      <c r="D89" s="12">
        <f t="shared" si="23"/>
        <v>452.87</v>
      </c>
    </row>
    <row r="90" spans="1:4" x14ac:dyDescent="0.25">
      <c r="A90" s="9" t="s">
        <v>26</v>
      </c>
      <c r="B90" s="4">
        <f t="shared" ref="B90:D90" si="24">B27+B59</f>
        <v>243.41</v>
      </c>
      <c r="C90" s="4">
        <f t="shared" si="24"/>
        <v>204.83</v>
      </c>
      <c r="D90" s="12">
        <f t="shared" si="24"/>
        <v>448.24</v>
      </c>
    </row>
    <row r="91" spans="1:4" x14ac:dyDescent="0.25">
      <c r="A91" s="9" t="s">
        <v>27</v>
      </c>
      <c r="B91" s="4">
        <f t="shared" ref="B91:D91" si="25">B28+B60</f>
        <v>7.45</v>
      </c>
      <c r="C91" s="4">
        <f t="shared" si="25"/>
        <v>6.82</v>
      </c>
      <c r="D91" s="12">
        <f t="shared" si="25"/>
        <v>14.27</v>
      </c>
    </row>
    <row r="92" spans="1:4" x14ac:dyDescent="0.25">
      <c r="A92" s="7" t="s">
        <v>85</v>
      </c>
      <c r="B92" s="10">
        <f>B29+B61</f>
        <v>31010465.449999999</v>
      </c>
      <c r="C92" s="10">
        <f>C29+C61</f>
        <v>33017492.550000001</v>
      </c>
      <c r="D92" s="13">
        <f>D29+D61</f>
        <v>64027958.000000015</v>
      </c>
    </row>
    <row r="93" spans="1:4" x14ac:dyDescent="0.25">
      <c r="A93" s="99" t="s">
        <v>129</v>
      </c>
      <c r="B93" s="40"/>
      <c r="C93" s="40"/>
      <c r="D93" s="40"/>
    </row>
    <row r="94" spans="1:4" x14ac:dyDescent="0.25">
      <c r="A94" s="100" t="s">
        <v>346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9" workbookViewId="0"/>
  </sheetViews>
  <sheetFormatPr baseColWidth="10" defaultRowHeight="15" x14ac:dyDescent="0.25"/>
  <cols>
    <col min="1" max="1" width="16.7109375" style="105" customWidth="1"/>
    <col min="2" max="10" width="17.85546875" style="105" customWidth="1"/>
    <col min="11" max="16384" width="11.42578125" style="105"/>
  </cols>
  <sheetData>
    <row r="1" spans="1:10" x14ac:dyDescent="0.25">
      <c r="A1" s="96" t="s">
        <v>29</v>
      </c>
    </row>
    <row r="2" spans="1:10" x14ac:dyDescent="0.25">
      <c r="A2" s="98" t="s">
        <v>69</v>
      </c>
    </row>
    <row r="3" spans="1:10" ht="47.25" customHeight="1" x14ac:dyDescent="0.25">
      <c r="B3" s="106" t="s">
        <v>41</v>
      </c>
      <c r="C3" s="107" t="s">
        <v>42</v>
      </c>
      <c r="D3" s="107" t="s">
        <v>38</v>
      </c>
      <c r="E3" s="107" t="s">
        <v>43</v>
      </c>
      <c r="F3" s="107" t="s">
        <v>44</v>
      </c>
      <c r="G3" s="107" t="s">
        <v>39</v>
      </c>
      <c r="H3" s="107" t="s">
        <v>40</v>
      </c>
      <c r="I3" s="107" t="s">
        <v>45</v>
      </c>
      <c r="J3" s="108" t="s">
        <v>85</v>
      </c>
    </row>
    <row r="4" spans="1:10" x14ac:dyDescent="0.25">
      <c r="A4" s="109" t="s">
        <v>35</v>
      </c>
      <c r="B4" s="18">
        <f>Pop2_H!B4+Pop2_F!B4</f>
        <v>273623.45</v>
      </c>
      <c r="C4" s="4">
        <f>Pop2_H!C4+Pop2_F!C4</f>
        <v>4744.2199999999993</v>
      </c>
      <c r="D4" s="4">
        <f>Pop2_H!D4+Pop2_F!D4</f>
        <v>17.09</v>
      </c>
      <c r="E4" s="4">
        <f>Pop2_H!E4+Pop2_F!E4</f>
        <v>2</v>
      </c>
      <c r="F4" s="4">
        <f>Pop2_H!F4+Pop2_F!F4</f>
        <v>14.04</v>
      </c>
      <c r="G4" s="4">
        <f>Pop2_H!G4+Pop2_F!G4</f>
        <v>351.62</v>
      </c>
      <c r="H4" s="4">
        <f>Pop2_H!H4+Pop2_F!H4</f>
        <v>19.91</v>
      </c>
      <c r="I4" s="4">
        <f>Pop2_H!I4+Pop2_F!I4</f>
        <v>3144.61</v>
      </c>
      <c r="J4" s="12">
        <f>Pop2_H!J4+Pop2_F!J4</f>
        <v>281916.94000000006</v>
      </c>
    </row>
    <row r="5" spans="1:10" x14ac:dyDescent="0.25">
      <c r="A5" s="110" t="s">
        <v>36</v>
      </c>
      <c r="B5" s="18">
        <f>Pop2_H!B5+Pop2_F!B5</f>
        <v>174326.54</v>
      </c>
      <c r="C5" s="4">
        <f>Pop2_H!C5+Pop2_F!C5</f>
        <v>6331.92</v>
      </c>
      <c r="D5" s="4">
        <f>Pop2_H!D5+Pop2_F!D5</f>
        <v>60.83</v>
      </c>
      <c r="E5" s="4">
        <f>Pop2_H!E5+Pop2_F!E5</f>
        <v>150.13999999999999</v>
      </c>
      <c r="F5" s="4">
        <f>Pop2_H!F5+Pop2_F!F5</f>
        <v>5974.15</v>
      </c>
      <c r="G5" s="4">
        <f>Pop2_H!G5+Pop2_F!G5</f>
        <v>174.64</v>
      </c>
      <c r="H5" s="4">
        <f>Pop2_H!H5+Pop2_F!H5</f>
        <v>554.86</v>
      </c>
      <c r="I5" s="4">
        <f>Pop2_H!I5+Pop2_F!I5</f>
        <v>2988.08</v>
      </c>
      <c r="J5" s="12">
        <f>Pop2_H!J5+Pop2_F!J5</f>
        <v>190561.15999999997</v>
      </c>
    </row>
    <row r="6" spans="1:10" x14ac:dyDescent="0.25">
      <c r="A6" s="110" t="s">
        <v>30</v>
      </c>
      <c r="B6" s="18">
        <f>Pop2_H!B6+Pop2_F!B6</f>
        <v>271813.7</v>
      </c>
      <c r="C6" s="4">
        <f>Pop2_H!C6+Pop2_F!C6</f>
        <v>5817.42</v>
      </c>
      <c r="D6" s="4">
        <f>Pop2_H!D6+Pop2_F!D6</f>
        <v>277.73</v>
      </c>
      <c r="E6" s="4">
        <f>Pop2_H!E6+Pop2_F!E6</f>
        <v>1460.46</v>
      </c>
      <c r="F6" s="4">
        <f>Pop2_H!F6+Pop2_F!F6</f>
        <v>16158.119999999999</v>
      </c>
      <c r="G6" s="4">
        <f>Pop2_H!G6+Pop2_F!G6</f>
        <v>346.12</v>
      </c>
      <c r="H6" s="4">
        <f>Pop2_H!H6+Pop2_F!H6</f>
        <v>1896.1699999999998</v>
      </c>
      <c r="I6" s="4">
        <f>Pop2_H!I6+Pop2_F!I6</f>
        <v>3259.91</v>
      </c>
      <c r="J6" s="12">
        <f>Pop2_H!J6+Pop2_F!J6</f>
        <v>301029.63</v>
      </c>
    </row>
    <row r="7" spans="1:10" x14ac:dyDescent="0.25">
      <c r="A7" s="110" t="s">
        <v>31</v>
      </c>
      <c r="B7" s="18">
        <f>Pop2_H!B7+Pop2_F!B7</f>
        <v>1491522.01</v>
      </c>
      <c r="C7" s="4">
        <f>Pop2_H!C7+Pop2_F!C7</f>
        <v>18693.05</v>
      </c>
      <c r="D7" s="4">
        <f>Pop2_H!D7+Pop2_F!D7</f>
        <v>1879.96</v>
      </c>
      <c r="E7" s="4">
        <f>Pop2_H!E7+Pop2_F!E7</f>
        <v>3163.97</v>
      </c>
      <c r="F7" s="4">
        <f>Pop2_H!F7+Pop2_F!F7</f>
        <v>8666.3100000000013</v>
      </c>
      <c r="G7" s="4">
        <f>Pop2_H!G7+Pop2_F!G7</f>
        <v>1521.6100000000001</v>
      </c>
      <c r="H7" s="4">
        <f>Pop2_H!H7+Pop2_F!H7</f>
        <v>5986.9400000000005</v>
      </c>
      <c r="I7" s="4">
        <f>Pop2_H!I7+Pop2_F!I7</f>
        <v>6963.4400000000005</v>
      </c>
      <c r="J7" s="12">
        <f>Pop2_H!J7+Pop2_F!J7</f>
        <v>1538397.29</v>
      </c>
    </row>
    <row r="8" spans="1:10" x14ac:dyDescent="0.25">
      <c r="A8" s="110" t="s">
        <v>32</v>
      </c>
      <c r="B8" s="18">
        <f>Pop2_H!B8+Pop2_F!B8</f>
        <v>1594767.3199999998</v>
      </c>
      <c r="C8" s="4">
        <f>Pop2_H!C8+Pop2_F!C8</f>
        <v>16748.689999999999</v>
      </c>
      <c r="D8" s="4">
        <f>Pop2_H!D8+Pop2_F!D8</f>
        <v>1544.85</v>
      </c>
      <c r="E8" s="4">
        <f>Pop2_H!E8+Pop2_F!E8</f>
        <v>215.67</v>
      </c>
      <c r="F8" s="4">
        <f>Pop2_H!F8+Pop2_F!F8</f>
        <v>703.78</v>
      </c>
      <c r="G8" s="4">
        <f>Pop2_H!G8+Pop2_F!G8</f>
        <v>1034.28</v>
      </c>
      <c r="H8" s="4">
        <f>Pop2_H!H8+Pop2_F!H8</f>
        <v>2709.7</v>
      </c>
      <c r="I8" s="4">
        <f>Pop2_H!I8+Pop2_F!I8</f>
        <v>3895.1000000000004</v>
      </c>
      <c r="J8" s="12">
        <f>Pop2_H!J8+Pop2_F!J8</f>
        <v>1621619.3900000001</v>
      </c>
    </row>
    <row r="9" spans="1:10" x14ac:dyDescent="0.25">
      <c r="A9" s="110" t="s">
        <v>33</v>
      </c>
      <c r="B9" s="18">
        <f>Pop2_H!B9+Pop2_F!B9</f>
        <v>858446.15</v>
      </c>
      <c r="C9" s="4">
        <f>Pop2_H!C9+Pop2_F!C9</f>
        <v>13296.43</v>
      </c>
      <c r="D9" s="4">
        <f>Pop2_H!D9+Pop2_F!D9</f>
        <v>628.29</v>
      </c>
      <c r="E9" s="4">
        <f>Pop2_H!E9+Pop2_F!E9</f>
        <v>8.629999999999999</v>
      </c>
      <c r="F9" s="4">
        <f>Pop2_H!F9+Pop2_F!F9</f>
        <v>132.02000000000001</v>
      </c>
      <c r="G9" s="4">
        <f>Pop2_H!G9+Pop2_F!G9</f>
        <v>480.49</v>
      </c>
      <c r="H9" s="4">
        <f>Pop2_H!H9+Pop2_F!H9</f>
        <v>472.42999999999995</v>
      </c>
      <c r="I9" s="4">
        <f>Pop2_H!I9+Pop2_F!I9</f>
        <v>1321.73</v>
      </c>
      <c r="J9" s="12">
        <f>Pop2_H!J9+Pop2_F!J9</f>
        <v>874786.16999999993</v>
      </c>
    </row>
    <row r="10" spans="1:10" x14ac:dyDescent="0.25">
      <c r="A10" s="110" t="s">
        <v>34</v>
      </c>
      <c r="B10" s="18">
        <f>Pop2_H!B10+Pop2_F!B10</f>
        <v>762374.13</v>
      </c>
      <c r="C10" s="4">
        <f>Pop2_H!C10+Pop2_F!C10</f>
        <v>22424.48</v>
      </c>
      <c r="D10" s="4">
        <f>Pop2_H!D10+Pop2_F!D10</f>
        <v>1150.1199999999999</v>
      </c>
      <c r="E10" s="4">
        <f>Pop2_H!E10+Pop2_F!E10</f>
        <v>2</v>
      </c>
      <c r="F10" s="4">
        <f>Pop2_H!F10+Pop2_F!F10</f>
        <v>44.85</v>
      </c>
      <c r="G10" s="4">
        <f>Pop2_H!G10+Pop2_F!G10</f>
        <v>192.53</v>
      </c>
      <c r="H10" s="4">
        <f>Pop2_H!H10+Pop2_F!H10</f>
        <v>139.92999999999998</v>
      </c>
      <c r="I10" s="4">
        <f>Pop2_H!I10+Pop2_F!I10</f>
        <v>580.73</v>
      </c>
      <c r="J10" s="12">
        <f>Pop2_H!J10+Pop2_F!J10</f>
        <v>786908.77</v>
      </c>
    </row>
    <row r="11" spans="1:10" x14ac:dyDescent="0.25">
      <c r="A11" s="110" t="s">
        <v>37</v>
      </c>
      <c r="B11" s="18">
        <f>Pop2_H!B11+Pop2_F!B11</f>
        <v>227647.82</v>
      </c>
      <c r="C11" s="4">
        <f>Pop2_H!C11+Pop2_F!C11</f>
        <v>24572.01</v>
      </c>
      <c r="D11" s="4">
        <f>Pop2_H!D11+Pop2_F!D11</f>
        <v>753.1</v>
      </c>
      <c r="E11" s="4">
        <f>Pop2_H!E11+Pop2_F!E11</f>
        <v>5.05</v>
      </c>
      <c r="F11" s="4">
        <f>Pop2_H!F11+Pop2_F!F11</f>
        <v>24.990000000000002</v>
      </c>
      <c r="G11" s="4">
        <f>Pop2_H!G11+Pop2_F!G11</f>
        <v>17.869999999999997</v>
      </c>
      <c r="H11" s="4">
        <f>Pop2_H!H11+Pop2_F!H11</f>
        <v>9.7199999999999989</v>
      </c>
      <c r="I11" s="4">
        <f>Pop2_H!I11+Pop2_F!I11</f>
        <v>64</v>
      </c>
      <c r="J11" s="12">
        <f>Pop2_H!J11+Pop2_F!J11</f>
        <v>253094.56000000003</v>
      </c>
    </row>
    <row r="12" spans="1:10" x14ac:dyDescent="0.25">
      <c r="A12" s="111" t="s">
        <v>85</v>
      </c>
      <c r="B12" s="21">
        <f>Pop2_H!B12+Pop2_F!B12</f>
        <v>5654521.1200000001</v>
      </c>
      <c r="C12" s="10">
        <f>Pop2_H!C12+Pop2_F!C12</f>
        <v>112628.22</v>
      </c>
      <c r="D12" s="10">
        <f>Pop2_H!D12+Pop2_F!D12</f>
        <v>6311.97</v>
      </c>
      <c r="E12" s="10">
        <f>Pop2_H!E12+Pop2_F!E12</f>
        <v>5007.92</v>
      </c>
      <c r="F12" s="10">
        <f>Pop2_H!F12+Pop2_F!F12</f>
        <v>31718.259999999995</v>
      </c>
      <c r="G12" s="10">
        <f>Pop2_H!G12+Pop2_F!G12</f>
        <v>4119.16</v>
      </c>
      <c r="H12" s="10">
        <f>Pop2_H!H12+Pop2_F!H12</f>
        <v>11789.66</v>
      </c>
      <c r="I12" s="10">
        <f>Pop2_H!I12+Pop2_F!I12</f>
        <v>22217.599999999999</v>
      </c>
      <c r="J12" s="13">
        <f>Pop2_H!J12+Pop2_F!J12</f>
        <v>5848313.9100000001</v>
      </c>
    </row>
    <row r="13" spans="1:10" x14ac:dyDescent="0.25">
      <c r="A13" s="112" t="s">
        <v>297</v>
      </c>
      <c r="B13" s="113"/>
      <c r="C13" s="113"/>
      <c r="D13" s="113"/>
      <c r="E13" s="113"/>
      <c r="F13" s="113"/>
      <c r="G13" s="113"/>
      <c r="H13" s="113"/>
      <c r="I13" s="113"/>
      <c r="J13" s="113"/>
    </row>
    <row r="14" spans="1:10" x14ac:dyDescent="0.25">
      <c r="A14" s="112" t="s">
        <v>129</v>
      </c>
      <c r="B14" s="113"/>
      <c r="C14" s="113"/>
      <c r="D14" s="113"/>
      <c r="E14" s="113"/>
      <c r="F14" s="113"/>
      <c r="G14" s="113"/>
      <c r="H14" s="113"/>
      <c r="I14" s="113"/>
      <c r="J14" s="113"/>
    </row>
    <row r="15" spans="1:10" x14ac:dyDescent="0.25">
      <c r="A15" s="114" t="s">
        <v>346</v>
      </c>
      <c r="B15" s="113"/>
      <c r="C15" s="113"/>
      <c r="D15" s="113"/>
      <c r="E15" s="113"/>
      <c r="F15" s="113"/>
      <c r="G15" s="113"/>
      <c r="H15" s="113"/>
      <c r="I15" s="113"/>
      <c r="J15" s="113"/>
    </row>
    <row r="17" spans="1:10" x14ac:dyDescent="0.25">
      <c r="A17" s="98" t="s">
        <v>70</v>
      </c>
    </row>
    <row r="18" spans="1:10" ht="48" x14ac:dyDescent="0.25">
      <c r="B18" s="106" t="s">
        <v>41</v>
      </c>
      <c r="C18" s="107" t="s">
        <v>42</v>
      </c>
      <c r="D18" s="107" t="s">
        <v>38</v>
      </c>
      <c r="E18" s="107" t="s">
        <v>43</v>
      </c>
      <c r="F18" s="107" t="s">
        <v>44</v>
      </c>
      <c r="G18" s="107" t="s">
        <v>39</v>
      </c>
      <c r="H18" s="107" t="s">
        <v>40</v>
      </c>
      <c r="I18" s="107" t="s">
        <v>45</v>
      </c>
      <c r="J18" s="108" t="s">
        <v>85</v>
      </c>
    </row>
    <row r="19" spans="1:10" x14ac:dyDescent="0.25">
      <c r="A19" s="109" t="s">
        <v>35</v>
      </c>
      <c r="B19" s="18">
        <f>Pop2_H!B19+Pop2_F!B19</f>
        <v>11369541.130000001</v>
      </c>
      <c r="C19" s="4">
        <f>Pop2_H!C19+Pop2_F!C19</f>
        <v>24801.690000000002</v>
      </c>
      <c r="D19" s="4">
        <f>Pop2_H!D19+Pop2_F!D19</f>
        <v>32.480000000000004</v>
      </c>
      <c r="E19" s="4">
        <f>Pop2_H!E19+Pop2_F!E19</f>
        <v>17.57</v>
      </c>
      <c r="F19" s="4">
        <f>Pop2_H!F19+Pop2_F!F19</f>
        <v>86.33</v>
      </c>
      <c r="G19" s="4">
        <f>Pop2_H!G19+Pop2_F!G19</f>
        <v>373.37</v>
      </c>
      <c r="H19" s="4">
        <f>Pop2_H!H19+Pop2_F!H19</f>
        <v>66.81</v>
      </c>
      <c r="I19" s="4">
        <f>Pop2_H!I19+Pop2_F!I19</f>
        <v>33735.619999999995</v>
      </c>
      <c r="J19" s="12">
        <f>Pop2_H!J19+Pop2_F!J19</f>
        <v>11428655</v>
      </c>
    </row>
    <row r="20" spans="1:10" x14ac:dyDescent="0.25">
      <c r="A20" s="110" t="s">
        <v>36</v>
      </c>
      <c r="B20" s="18">
        <f>Pop2_H!B20+Pop2_F!B20</f>
        <v>3533139.8899999997</v>
      </c>
      <c r="C20" s="4">
        <f>Pop2_H!C20+Pop2_F!C20</f>
        <v>21711.97</v>
      </c>
      <c r="D20" s="4">
        <f>Pop2_H!D20+Pop2_F!D20</f>
        <v>196.95</v>
      </c>
      <c r="E20" s="4">
        <f>Pop2_H!E20+Pop2_F!E20</f>
        <v>2591.89</v>
      </c>
      <c r="F20" s="4">
        <f>Pop2_H!F20+Pop2_F!F20</f>
        <v>96625.45</v>
      </c>
      <c r="G20" s="4">
        <f>Pop2_H!G20+Pop2_F!G20</f>
        <v>280.59000000000003</v>
      </c>
      <c r="H20" s="4">
        <f>Pop2_H!H20+Pop2_F!H20</f>
        <v>2549.65</v>
      </c>
      <c r="I20" s="4">
        <f>Pop2_H!I20+Pop2_F!I20</f>
        <v>9584.11</v>
      </c>
      <c r="J20" s="12">
        <f>Pop2_H!J20+Pop2_F!J20</f>
        <v>3666680.5</v>
      </c>
    </row>
    <row r="21" spans="1:10" x14ac:dyDescent="0.25">
      <c r="A21" s="110" t="s">
        <v>30</v>
      </c>
      <c r="B21" s="18">
        <f>Pop2_H!B21+Pop2_F!B21</f>
        <v>3331579.79</v>
      </c>
      <c r="C21" s="4">
        <f>Pop2_H!C21+Pop2_F!C21</f>
        <v>24084.71</v>
      </c>
      <c r="D21" s="4">
        <f>Pop2_H!D21+Pop2_F!D21</f>
        <v>459.49</v>
      </c>
      <c r="E21" s="4">
        <f>Pop2_H!E21+Pop2_F!E21</f>
        <v>18559.41</v>
      </c>
      <c r="F21" s="4">
        <f>Pop2_H!F21+Pop2_F!F21</f>
        <v>63935.049999999996</v>
      </c>
      <c r="G21" s="4">
        <f>Pop2_H!G21+Pop2_F!G21</f>
        <v>497.84000000000003</v>
      </c>
      <c r="H21" s="4">
        <f>Pop2_H!H21+Pop2_F!H21</f>
        <v>10603.289999999999</v>
      </c>
      <c r="I21" s="4">
        <f>Pop2_H!I21+Pop2_F!I21</f>
        <v>9824.6899999999987</v>
      </c>
      <c r="J21" s="12">
        <f>Pop2_H!J21+Pop2_F!J21</f>
        <v>3459544.2699999996</v>
      </c>
    </row>
    <row r="22" spans="1:10" x14ac:dyDescent="0.25">
      <c r="A22" s="110" t="s">
        <v>31</v>
      </c>
      <c r="B22" s="18">
        <f>Pop2_H!B22+Pop2_F!B22</f>
        <v>10144374.890000001</v>
      </c>
      <c r="C22" s="4">
        <f>Pop2_H!C22+Pop2_F!C22</f>
        <v>52742.95</v>
      </c>
      <c r="D22" s="4">
        <f>Pop2_H!D22+Pop2_F!D22</f>
        <v>1867.33</v>
      </c>
      <c r="E22" s="4">
        <f>Pop2_H!E22+Pop2_F!E22</f>
        <v>17904.16</v>
      </c>
      <c r="F22" s="4">
        <f>Pop2_H!F22+Pop2_F!F22</f>
        <v>18228.34</v>
      </c>
      <c r="G22" s="4">
        <f>Pop2_H!G22+Pop2_F!G22</f>
        <v>1165.44</v>
      </c>
      <c r="H22" s="4">
        <f>Pop2_H!H22+Pop2_F!H22</f>
        <v>23120.620000000003</v>
      </c>
      <c r="I22" s="4">
        <f>Pop2_H!I22+Pop2_F!I22</f>
        <v>25991.41</v>
      </c>
      <c r="J22" s="12">
        <f>Pop2_H!J22+Pop2_F!J22</f>
        <v>10285395.140000001</v>
      </c>
    </row>
    <row r="23" spans="1:10" x14ac:dyDescent="0.25">
      <c r="A23" s="110" t="s">
        <v>32</v>
      </c>
      <c r="B23" s="18">
        <f>Pop2_H!B23+Pop2_F!B23</f>
        <v>11294135</v>
      </c>
      <c r="C23" s="4">
        <f>Pop2_H!C23+Pop2_F!C23</f>
        <v>73132.44</v>
      </c>
      <c r="D23" s="4">
        <f>Pop2_H!D23+Pop2_F!D23</f>
        <v>2536.5299999999997</v>
      </c>
      <c r="E23" s="4">
        <f>Pop2_H!E23+Pop2_F!E23</f>
        <v>3963.18</v>
      </c>
      <c r="F23" s="4">
        <f>Pop2_H!F23+Pop2_F!F23</f>
        <v>3705.21</v>
      </c>
      <c r="G23" s="4">
        <f>Pop2_H!G23+Pop2_F!G23</f>
        <v>1355.92</v>
      </c>
      <c r="H23" s="4">
        <f>Pop2_H!H23+Pop2_F!H23</f>
        <v>10432.859999999999</v>
      </c>
      <c r="I23" s="4">
        <f>Pop2_H!I23+Pop2_F!I23</f>
        <v>21083.97</v>
      </c>
      <c r="J23" s="12">
        <f>Pop2_H!J23+Pop2_F!J23</f>
        <v>11410345.109999999</v>
      </c>
    </row>
    <row r="24" spans="1:10" x14ac:dyDescent="0.25">
      <c r="A24" s="110" t="s">
        <v>33</v>
      </c>
      <c r="B24" s="18">
        <f>Pop2_H!B24+Pop2_F!B24</f>
        <v>7150915.8300000001</v>
      </c>
      <c r="C24" s="4">
        <f>Pop2_H!C24+Pop2_F!C24</f>
        <v>56977.86</v>
      </c>
      <c r="D24" s="4">
        <f>Pop2_H!D24+Pop2_F!D24</f>
        <v>2079.7399999999998</v>
      </c>
      <c r="E24" s="4">
        <f>Pop2_H!E24+Pop2_F!E24</f>
        <v>293.2</v>
      </c>
      <c r="F24" s="4">
        <f>Pop2_H!F24+Pop2_F!F24</f>
        <v>717.12</v>
      </c>
      <c r="G24" s="4">
        <f>Pop2_H!G24+Pop2_F!G24</f>
        <v>542.4</v>
      </c>
      <c r="H24" s="4">
        <f>Pop2_H!H24+Pop2_F!H24</f>
        <v>2589.66</v>
      </c>
      <c r="I24" s="4">
        <f>Pop2_H!I24+Pop2_F!I24</f>
        <v>8897.59</v>
      </c>
      <c r="J24" s="12">
        <f>Pop2_H!J24+Pop2_F!J24</f>
        <v>7223013.4000000004</v>
      </c>
    </row>
    <row r="25" spans="1:10" x14ac:dyDescent="0.25">
      <c r="A25" s="110" t="s">
        <v>34</v>
      </c>
      <c r="B25" s="18">
        <f>Pop2_H!B25+Pop2_F!B25</f>
        <v>7056820.6699999999</v>
      </c>
      <c r="C25" s="4">
        <f>Pop2_H!C25+Pop2_F!C25</f>
        <v>118645.5</v>
      </c>
      <c r="D25" s="4">
        <f>Pop2_H!D25+Pop2_F!D25</f>
        <v>6866.28</v>
      </c>
      <c r="E25" s="4">
        <f>Pop2_H!E25+Pop2_F!E25</f>
        <v>28.6</v>
      </c>
      <c r="F25" s="4">
        <f>Pop2_H!F25+Pop2_F!F25</f>
        <v>351.47</v>
      </c>
      <c r="G25" s="4">
        <f>Pop2_H!G25+Pop2_F!G25</f>
        <v>197</v>
      </c>
      <c r="H25" s="4">
        <f>Pop2_H!H25+Pop2_F!H25</f>
        <v>933.13</v>
      </c>
      <c r="I25" s="4">
        <f>Pop2_H!I25+Pop2_F!I25</f>
        <v>5208.66</v>
      </c>
      <c r="J25" s="12">
        <f>Pop2_H!J25+Pop2_F!J25</f>
        <v>7189051.3100000005</v>
      </c>
    </row>
    <row r="26" spans="1:10" x14ac:dyDescent="0.25">
      <c r="A26" s="110" t="s">
        <v>37</v>
      </c>
      <c r="B26" s="18">
        <f>Pop2_H!B26+Pop2_F!B26</f>
        <v>3029119.26</v>
      </c>
      <c r="C26" s="4">
        <f>Pop2_H!C26+Pop2_F!C26</f>
        <v>478163.8</v>
      </c>
      <c r="D26" s="4">
        <f>Pop2_H!D26+Pop2_F!D26</f>
        <v>8439.5</v>
      </c>
      <c r="E26" s="4">
        <f>Pop2_H!E26+Pop2_F!E26</f>
        <v>26.96</v>
      </c>
      <c r="F26" s="4">
        <f>Pop2_H!F26+Pop2_F!F26</f>
        <v>131.94</v>
      </c>
      <c r="G26" s="4">
        <f>Pop2_H!G26+Pop2_F!G26</f>
        <v>40.61</v>
      </c>
      <c r="H26" s="4">
        <f>Pop2_H!H26+Pop2_F!H26</f>
        <v>70.420000000000016</v>
      </c>
      <c r="I26" s="4">
        <f>Pop2_H!I26+Pop2_F!I26</f>
        <v>967</v>
      </c>
      <c r="J26" s="12">
        <f>Pop2_H!J26+Pop2_F!J26</f>
        <v>3516959.4899999998</v>
      </c>
    </row>
    <row r="27" spans="1:10" x14ac:dyDescent="0.25">
      <c r="A27" s="111" t="s">
        <v>85</v>
      </c>
      <c r="B27" s="21">
        <f>Pop2_H!B27+Pop2_F!B27</f>
        <v>56909626.459999993</v>
      </c>
      <c r="C27" s="10">
        <f>Pop2_H!C27+Pop2_F!C27</f>
        <v>850260.91999999993</v>
      </c>
      <c r="D27" s="10">
        <f>Pop2_H!D27+Pop2_F!D27</f>
        <v>22478.300000000003</v>
      </c>
      <c r="E27" s="10">
        <f>Pop2_H!E27+Pop2_F!E27</f>
        <v>43384.969999999994</v>
      </c>
      <c r="F27" s="10">
        <f>Pop2_H!F27+Pop2_F!F27</f>
        <v>183780.90999999997</v>
      </c>
      <c r="G27" s="10">
        <f>Pop2_H!G27+Pop2_F!G27</f>
        <v>4453.17</v>
      </c>
      <c r="H27" s="10">
        <f>Pop2_H!H27+Pop2_F!H27</f>
        <v>50366.439999999995</v>
      </c>
      <c r="I27" s="10">
        <f>Pop2_H!I27+Pop2_F!I27</f>
        <v>115293.05</v>
      </c>
      <c r="J27" s="13">
        <f>Pop2_H!J27+Pop2_F!J27</f>
        <v>58179644.220000014</v>
      </c>
    </row>
    <row r="28" spans="1:10" x14ac:dyDescent="0.25">
      <c r="A28" s="112" t="s">
        <v>129</v>
      </c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0" x14ac:dyDescent="0.25">
      <c r="A29" s="114" t="s">
        <v>346</v>
      </c>
      <c r="B29" s="113"/>
      <c r="C29" s="113"/>
      <c r="D29" s="113"/>
      <c r="E29" s="113"/>
      <c r="F29" s="113"/>
      <c r="G29" s="113"/>
      <c r="H29" s="113"/>
      <c r="I29" s="113"/>
      <c r="J29" s="113"/>
    </row>
    <row r="31" spans="1:10" x14ac:dyDescent="0.25">
      <c r="A31" s="98" t="s">
        <v>28</v>
      </c>
    </row>
    <row r="32" spans="1:10" ht="48" x14ac:dyDescent="0.25">
      <c r="B32" s="106" t="s">
        <v>41</v>
      </c>
      <c r="C32" s="107" t="s">
        <v>42</v>
      </c>
      <c r="D32" s="107" t="s">
        <v>38</v>
      </c>
      <c r="E32" s="107" t="s">
        <v>43</v>
      </c>
      <c r="F32" s="107" t="s">
        <v>44</v>
      </c>
      <c r="G32" s="107" t="s">
        <v>39</v>
      </c>
      <c r="H32" s="107" t="s">
        <v>40</v>
      </c>
      <c r="I32" s="107" t="s">
        <v>45</v>
      </c>
      <c r="J32" s="108" t="s">
        <v>85</v>
      </c>
    </row>
    <row r="33" spans="1:10" x14ac:dyDescent="0.25">
      <c r="A33" s="109" t="s">
        <v>35</v>
      </c>
      <c r="B33" s="18">
        <f t="shared" ref="B33:B41" si="0">B4+B19</f>
        <v>11643164.58</v>
      </c>
      <c r="C33" s="4">
        <f t="shared" ref="C33:J33" si="1">C4+C19</f>
        <v>29545.910000000003</v>
      </c>
      <c r="D33" s="4">
        <f t="shared" si="1"/>
        <v>49.570000000000007</v>
      </c>
      <c r="E33" s="4">
        <f t="shared" si="1"/>
        <v>19.57</v>
      </c>
      <c r="F33" s="4">
        <f t="shared" si="1"/>
        <v>100.37</v>
      </c>
      <c r="G33" s="4">
        <f t="shared" si="1"/>
        <v>724.99</v>
      </c>
      <c r="H33" s="4">
        <f t="shared" si="1"/>
        <v>86.72</v>
      </c>
      <c r="I33" s="4">
        <f t="shared" si="1"/>
        <v>36880.229999999996</v>
      </c>
      <c r="J33" s="12">
        <f t="shared" si="1"/>
        <v>11710571.939999999</v>
      </c>
    </row>
    <row r="34" spans="1:10" x14ac:dyDescent="0.25">
      <c r="A34" s="110" t="s">
        <v>36</v>
      </c>
      <c r="B34" s="18">
        <f t="shared" si="0"/>
        <v>3707466.4299999997</v>
      </c>
      <c r="C34" s="4">
        <f t="shared" ref="C34:J41" si="2">C5+C20</f>
        <v>28043.89</v>
      </c>
      <c r="D34" s="4">
        <f t="shared" si="2"/>
        <v>257.77999999999997</v>
      </c>
      <c r="E34" s="4">
        <f t="shared" si="2"/>
        <v>2742.0299999999997</v>
      </c>
      <c r="F34" s="4">
        <f t="shared" si="2"/>
        <v>102599.59999999999</v>
      </c>
      <c r="G34" s="4">
        <f t="shared" si="2"/>
        <v>455.23</v>
      </c>
      <c r="H34" s="4">
        <f t="shared" si="2"/>
        <v>3104.51</v>
      </c>
      <c r="I34" s="4">
        <f t="shared" si="2"/>
        <v>12572.19</v>
      </c>
      <c r="J34" s="12">
        <f t="shared" si="2"/>
        <v>3857241.66</v>
      </c>
    </row>
    <row r="35" spans="1:10" x14ac:dyDescent="0.25">
      <c r="A35" s="110" t="s">
        <v>30</v>
      </c>
      <c r="B35" s="18">
        <f t="shared" si="0"/>
        <v>3603393.49</v>
      </c>
      <c r="C35" s="4">
        <f t="shared" si="2"/>
        <v>29902.129999999997</v>
      </c>
      <c r="D35" s="4">
        <f t="shared" si="2"/>
        <v>737.22</v>
      </c>
      <c r="E35" s="4">
        <f t="shared" si="2"/>
        <v>20019.87</v>
      </c>
      <c r="F35" s="4">
        <f t="shared" si="2"/>
        <v>80093.17</v>
      </c>
      <c r="G35" s="4">
        <f t="shared" si="2"/>
        <v>843.96</v>
      </c>
      <c r="H35" s="4">
        <f t="shared" si="2"/>
        <v>12499.46</v>
      </c>
      <c r="I35" s="4">
        <f t="shared" si="2"/>
        <v>13084.599999999999</v>
      </c>
      <c r="J35" s="12">
        <f t="shared" si="2"/>
        <v>3760573.8999999994</v>
      </c>
    </row>
    <row r="36" spans="1:10" x14ac:dyDescent="0.25">
      <c r="A36" s="110" t="s">
        <v>31</v>
      </c>
      <c r="B36" s="18">
        <f t="shared" si="0"/>
        <v>11635896.9</v>
      </c>
      <c r="C36" s="4">
        <f t="shared" si="2"/>
        <v>71436</v>
      </c>
      <c r="D36" s="4">
        <f t="shared" si="2"/>
        <v>3747.29</v>
      </c>
      <c r="E36" s="4">
        <f t="shared" si="2"/>
        <v>21068.13</v>
      </c>
      <c r="F36" s="4">
        <f t="shared" si="2"/>
        <v>26894.65</v>
      </c>
      <c r="G36" s="4">
        <f t="shared" si="2"/>
        <v>2687.05</v>
      </c>
      <c r="H36" s="4">
        <f t="shared" si="2"/>
        <v>29107.560000000005</v>
      </c>
      <c r="I36" s="4">
        <f t="shared" si="2"/>
        <v>32954.85</v>
      </c>
      <c r="J36" s="12">
        <f t="shared" si="2"/>
        <v>11823792.43</v>
      </c>
    </row>
    <row r="37" spans="1:10" x14ac:dyDescent="0.25">
      <c r="A37" s="110" t="s">
        <v>32</v>
      </c>
      <c r="B37" s="18">
        <f t="shared" si="0"/>
        <v>12888902.32</v>
      </c>
      <c r="C37" s="4">
        <f t="shared" si="2"/>
        <v>89881.13</v>
      </c>
      <c r="D37" s="4">
        <f t="shared" si="2"/>
        <v>4081.3799999999997</v>
      </c>
      <c r="E37" s="4">
        <f t="shared" si="2"/>
        <v>4178.8499999999995</v>
      </c>
      <c r="F37" s="4">
        <f t="shared" si="2"/>
        <v>4408.99</v>
      </c>
      <c r="G37" s="4">
        <f t="shared" si="2"/>
        <v>2390.1999999999998</v>
      </c>
      <c r="H37" s="4">
        <f t="shared" si="2"/>
        <v>13142.559999999998</v>
      </c>
      <c r="I37" s="4">
        <f t="shared" si="2"/>
        <v>24979.07</v>
      </c>
      <c r="J37" s="12">
        <f t="shared" si="2"/>
        <v>13031964.5</v>
      </c>
    </row>
    <row r="38" spans="1:10" x14ac:dyDescent="0.25">
      <c r="A38" s="110" t="s">
        <v>33</v>
      </c>
      <c r="B38" s="18">
        <f t="shared" si="0"/>
        <v>8009361.9800000004</v>
      </c>
      <c r="C38" s="4">
        <f t="shared" si="2"/>
        <v>70274.290000000008</v>
      </c>
      <c r="D38" s="4">
        <f t="shared" si="2"/>
        <v>2708.0299999999997</v>
      </c>
      <c r="E38" s="4">
        <f t="shared" si="2"/>
        <v>301.83</v>
      </c>
      <c r="F38" s="4">
        <f t="shared" si="2"/>
        <v>849.14</v>
      </c>
      <c r="G38" s="4">
        <f t="shared" si="2"/>
        <v>1022.89</v>
      </c>
      <c r="H38" s="4">
        <f t="shared" si="2"/>
        <v>3062.0899999999997</v>
      </c>
      <c r="I38" s="4">
        <f t="shared" si="2"/>
        <v>10219.32</v>
      </c>
      <c r="J38" s="12">
        <f t="shared" si="2"/>
        <v>8097799.5700000003</v>
      </c>
    </row>
    <row r="39" spans="1:10" x14ac:dyDescent="0.25">
      <c r="A39" s="110" t="s">
        <v>34</v>
      </c>
      <c r="B39" s="18">
        <f t="shared" si="0"/>
        <v>7819194.7999999998</v>
      </c>
      <c r="C39" s="4">
        <f t="shared" si="2"/>
        <v>141069.98000000001</v>
      </c>
      <c r="D39" s="4">
        <f t="shared" si="2"/>
        <v>8016.4</v>
      </c>
      <c r="E39" s="4">
        <f t="shared" si="2"/>
        <v>30.6</v>
      </c>
      <c r="F39" s="4">
        <f t="shared" si="2"/>
        <v>396.32000000000005</v>
      </c>
      <c r="G39" s="4">
        <f t="shared" si="2"/>
        <v>389.53</v>
      </c>
      <c r="H39" s="4">
        <f t="shared" si="2"/>
        <v>1073.06</v>
      </c>
      <c r="I39" s="4">
        <f t="shared" si="2"/>
        <v>5789.3899999999994</v>
      </c>
      <c r="J39" s="12">
        <f t="shared" si="2"/>
        <v>7975960.0800000001</v>
      </c>
    </row>
    <row r="40" spans="1:10" x14ac:dyDescent="0.25">
      <c r="A40" s="110" t="s">
        <v>37</v>
      </c>
      <c r="B40" s="18">
        <f t="shared" si="0"/>
        <v>3256767.0799999996</v>
      </c>
      <c r="C40" s="4">
        <f t="shared" si="2"/>
        <v>502735.81</v>
      </c>
      <c r="D40" s="4">
        <f t="shared" si="2"/>
        <v>9192.6</v>
      </c>
      <c r="E40" s="4">
        <f t="shared" si="2"/>
        <v>32.01</v>
      </c>
      <c r="F40" s="4">
        <f t="shared" si="2"/>
        <v>156.93</v>
      </c>
      <c r="G40" s="4">
        <f t="shared" si="2"/>
        <v>58.48</v>
      </c>
      <c r="H40" s="4">
        <f t="shared" si="2"/>
        <v>80.140000000000015</v>
      </c>
      <c r="I40" s="4">
        <f t="shared" si="2"/>
        <v>1031</v>
      </c>
      <c r="J40" s="12">
        <f t="shared" si="2"/>
        <v>3770054.05</v>
      </c>
    </row>
    <row r="41" spans="1:10" x14ac:dyDescent="0.25">
      <c r="A41" s="111" t="s">
        <v>85</v>
      </c>
      <c r="B41" s="21">
        <f t="shared" si="0"/>
        <v>62564147.579999991</v>
      </c>
      <c r="C41" s="10">
        <f t="shared" si="2"/>
        <v>962889.1399999999</v>
      </c>
      <c r="D41" s="10">
        <f t="shared" si="2"/>
        <v>28790.270000000004</v>
      </c>
      <c r="E41" s="10">
        <f t="shared" si="2"/>
        <v>48392.889999999992</v>
      </c>
      <c r="F41" s="10">
        <f t="shared" si="2"/>
        <v>215499.16999999998</v>
      </c>
      <c r="G41" s="10">
        <f t="shared" si="2"/>
        <v>8572.33</v>
      </c>
      <c r="H41" s="10">
        <f t="shared" si="2"/>
        <v>62156.099999999991</v>
      </c>
      <c r="I41" s="10">
        <f t="shared" si="2"/>
        <v>137510.65</v>
      </c>
      <c r="J41" s="13">
        <f t="shared" si="2"/>
        <v>64027958.13000001</v>
      </c>
    </row>
    <row r="42" spans="1:10" x14ac:dyDescent="0.25">
      <c r="A42" s="112" t="s">
        <v>129</v>
      </c>
      <c r="B42" s="113"/>
      <c r="C42" s="113"/>
      <c r="D42" s="113"/>
      <c r="E42" s="113"/>
      <c r="F42" s="113"/>
      <c r="G42" s="113"/>
      <c r="H42" s="113"/>
      <c r="I42" s="113"/>
      <c r="J42" s="113"/>
    </row>
    <row r="43" spans="1:10" x14ac:dyDescent="0.25">
      <c r="A43" s="114" t="s">
        <v>346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baseColWidth="10" defaultRowHeight="15" x14ac:dyDescent="0.25"/>
  <cols>
    <col min="1" max="1" width="16.7109375" style="2" customWidth="1"/>
    <col min="2" max="10" width="17.85546875" style="2" customWidth="1"/>
    <col min="11" max="16384" width="11.42578125" style="2"/>
  </cols>
  <sheetData>
    <row r="1" spans="1:10" x14ac:dyDescent="0.25">
      <c r="A1" s="1" t="s">
        <v>72</v>
      </c>
    </row>
    <row r="2" spans="1:10" x14ac:dyDescent="0.25">
      <c r="A2" s="3" t="s">
        <v>69</v>
      </c>
    </row>
    <row r="3" spans="1:10" ht="48" x14ac:dyDescent="0.25">
      <c r="B3" s="14" t="s">
        <v>41</v>
      </c>
      <c r="C3" s="15" t="s">
        <v>42</v>
      </c>
      <c r="D3" s="15" t="s">
        <v>38</v>
      </c>
      <c r="E3" s="15" t="s">
        <v>43</v>
      </c>
      <c r="F3" s="15" t="s">
        <v>44</v>
      </c>
      <c r="G3" s="15" t="s">
        <v>39</v>
      </c>
      <c r="H3" s="15" t="s">
        <v>40</v>
      </c>
      <c r="I3" s="15" t="s">
        <v>45</v>
      </c>
      <c r="J3" s="16" t="s">
        <v>85</v>
      </c>
    </row>
    <row r="4" spans="1:10" x14ac:dyDescent="0.25">
      <c r="A4" s="17" t="s">
        <v>35</v>
      </c>
      <c r="B4" s="18">
        <v>138191.45000000001</v>
      </c>
      <c r="C4" s="4">
        <v>2578.7199999999998</v>
      </c>
      <c r="D4" s="4">
        <v>13.09</v>
      </c>
      <c r="E4" s="4">
        <v>2</v>
      </c>
      <c r="F4" s="4">
        <v>8</v>
      </c>
      <c r="G4" s="4">
        <v>206.24</v>
      </c>
      <c r="H4" s="4">
        <v>13.91</v>
      </c>
      <c r="I4" s="4">
        <v>1510.63</v>
      </c>
      <c r="J4" s="12">
        <f>SUM(B4:I4)</f>
        <v>142524.04</v>
      </c>
    </row>
    <row r="5" spans="1:10" x14ac:dyDescent="0.25">
      <c r="A5" s="19" t="s">
        <v>36</v>
      </c>
      <c r="B5" s="18">
        <v>87197.27</v>
      </c>
      <c r="C5" s="4">
        <v>4412.3</v>
      </c>
      <c r="D5" s="4">
        <v>29.79</v>
      </c>
      <c r="E5" s="4">
        <v>143.13999999999999</v>
      </c>
      <c r="F5" s="4">
        <v>3267.73</v>
      </c>
      <c r="G5" s="4">
        <v>128.44999999999999</v>
      </c>
      <c r="H5" s="4">
        <v>515.83000000000004</v>
      </c>
      <c r="I5" s="4">
        <v>2510.08</v>
      </c>
      <c r="J5" s="12">
        <f t="shared" ref="J5:J11" si="0">SUM(B5:I5)</f>
        <v>98204.59</v>
      </c>
    </row>
    <row r="6" spans="1:10" x14ac:dyDescent="0.25">
      <c r="A6" s="19" t="s">
        <v>30</v>
      </c>
      <c r="B6" s="18">
        <v>121389.83</v>
      </c>
      <c r="C6" s="4">
        <v>3068.03</v>
      </c>
      <c r="D6" s="4">
        <v>121.6</v>
      </c>
      <c r="E6" s="4">
        <v>1395.23</v>
      </c>
      <c r="F6" s="4">
        <v>8337.5</v>
      </c>
      <c r="G6" s="4">
        <v>253.54</v>
      </c>
      <c r="H6" s="4">
        <v>1811.32</v>
      </c>
      <c r="I6" s="4">
        <v>2721.91</v>
      </c>
      <c r="J6" s="12">
        <f t="shared" si="0"/>
        <v>139098.96000000002</v>
      </c>
    </row>
    <row r="7" spans="1:10" x14ac:dyDescent="0.25">
      <c r="A7" s="19" t="s">
        <v>31</v>
      </c>
      <c r="B7" s="18">
        <v>683317.21</v>
      </c>
      <c r="C7" s="4">
        <v>12500.85</v>
      </c>
      <c r="D7" s="4">
        <v>796.73</v>
      </c>
      <c r="E7" s="4">
        <v>3108.16</v>
      </c>
      <c r="F7" s="4">
        <v>5745.27</v>
      </c>
      <c r="G7" s="4">
        <v>1114.1300000000001</v>
      </c>
      <c r="H7" s="4">
        <v>5672.51</v>
      </c>
      <c r="I7" s="4">
        <v>5128.97</v>
      </c>
      <c r="J7" s="12">
        <f t="shared" si="0"/>
        <v>717383.83</v>
      </c>
    </row>
    <row r="8" spans="1:10" x14ac:dyDescent="0.25">
      <c r="A8" s="19" t="s">
        <v>32</v>
      </c>
      <c r="B8" s="18">
        <v>777205.69</v>
      </c>
      <c r="C8" s="4">
        <v>13990.89</v>
      </c>
      <c r="D8" s="4">
        <v>535.98</v>
      </c>
      <c r="E8" s="4">
        <v>211.67</v>
      </c>
      <c r="F8" s="4">
        <v>536.12</v>
      </c>
      <c r="G8" s="4">
        <v>855.17</v>
      </c>
      <c r="H8" s="4">
        <v>2535.5699999999997</v>
      </c>
      <c r="I8" s="4">
        <v>2761.09</v>
      </c>
      <c r="J8" s="12">
        <f t="shared" si="0"/>
        <v>798632.17999999993</v>
      </c>
    </row>
    <row r="9" spans="1:10" x14ac:dyDescent="0.25">
      <c r="A9" s="19" t="s">
        <v>33</v>
      </c>
      <c r="B9" s="18">
        <v>415534.96</v>
      </c>
      <c r="C9" s="4">
        <v>11691.42</v>
      </c>
      <c r="D9" s="4">
        <v>176.69</v>
      </c>
      <c r="E9" s="4">
        <v>7.17</v>
      </c>
      <c r="F9" s="4">
        <v>88.51</v>
      </c>
      <c r="G9" s="4">
        <v>395.04</v>
      </c>
      <c r="H9" s="4">
        <v>439.59999999999997</v>
      </c>
      <c r="I9" s="4">
        <v>953.73</v>
      </c>
      <c r="J9" s="12">
        <f t="shared" si="0"/>
        <v>429287.11999999994</v>
      </c>
    </row>
    <row r="10" spans="1:10" x14ac:dyDescent="0.25">
      <c r="A10" s="19" t="s">
        <v>34</v>
      </c>
      <c r="B10" s="18">
        <v>400669.3</v>
      </c>
      <c r="C10" s="4">
        <v>18975.419999999998</v>
      </c>
      <c r="D10" s="4">
        <v>222.61</v>
      </c>
      <c r="E10" s="4">
        <v>2</v>
      </c>
      <c r="F10" s="4">
        <v>28.1</v>
      </c>
      <c r="G10" s="4">
        <v>171.44</v>
      </c>
      <c r="H10" s="4">
        <v>133.01</v>
      </c>
      <c r="I10" s="4">
        <v>424.73</v>
      </c>
      <c r="J10" s="12">
        <f t="shared" si="0"/>
        <v>420626.60999999993</v>
      </c>
    </row>
    <row r="11" spans="1:10" x14ac:dyDescent="0.25">
      <c r="A11" s="19" t="s">
        <v>37</v>
      </c>
      <c r="B11" s="18">
        <v>98266.66</v>
      </c>
      <c r="C11" s="4">
        <v>7363.94</v>
      </c>
      <c r="D11" s="4">
        <v>122.91</v>
      </c>
      <c r="E11" s="4">
        <v>5.05</v>
      </c>
      <c r="F11" s="4">
        <v>16.16</v>
      </c>
      <c r="G11" s="4">
        <v>15.2</v>
      </c>
      <c r="H11" s="4">
        <v>7.72</v>
      </c>
      <c r="I11" s="4">
        <v>37</v>
      </c>
      <c r="J11" s="12">
        <f t="shared" si="0"/>
        <v>105834.64000000001</v>
      </c>
    </row>
    <row r="12" spans="1:10" x14ac:dyDescent="0.25">
      <c r="A12" s="20" t="s">
        <v>85</v>
      </c>
      <c r="B12" s="21">
        <f>SUM(B4:B11)</f>
        <v>2721772.37</v>
      </c>
      <c r="C12" s="10">
        <f t="shared" ref="C12:J12" si="1">SUM(C4:C11)</f>
        <v>74581.570000000007</v>
      </c>
      <c r="D12" s="10">
        <f t="shared" si="1"/>
        <v>2019.4000000000003</v>
      </c>
      <c r="E12" s="10">
        <f t="shared" si="1"/>
        <v>4874.42</v>
      </c>
      <c r="F12" s="10">
        <f t="shared" si="1"/>
        <v>18027.389999999996</v>
      </c>
      <c r="G12" s="10">
        <f t="shared" si="1"/>
        <v>3139.21</v>
      </c>
      <c r="H12" s="10">
        <f t="shared" si="1"/>
        <v>11129.47</v>
      </c>
      <c r="I12" s="10">
        <f t="shared" si="1"/>
        <v>16048.14</v>
      </c>
      <c r="J12" s="13">
        <f t="shared" si="1"/>
        <v>2851591.9699999997</v>
      </c>
    </row>
    <row r="13" spans="1:10" x14ac:dyDescent="0.25">
      <c r="A13" s="48" t="s">
        <v>297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0" x14ac:dyDescent="0.25">
      <c r="A14" s="48" t="s">
        <v>129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39" t="s">
        <v>346</v>
      </c>
      <c r="B15" s="40"/>
      <c r="C15" s="40"/>
      <c r="D15" s="40"/>
      <c r="E15" s="40"/>
      <c r="F15" s="40"/>
      <c r="G15" s="40"/>
      <c r="H15" s="40"/>
      <c r="I15" s="40"/>
      <c r="J15" s="40"/>
    </row>
    <row r="17" spans="1:10" x14ac:dyDescent="0.25">
      <c r="A17" s="3" t="s">
        <v>70</v>
      </c>
    </row>
    <row r="18" spans="1:10" ht="48" x14ac:dyDescent="0.25">
      <c r="B18" s="14" t="s">
        <v>41</v>
      </c>
      <c r="C18" s="15" t="s">
        <v>42</v>
      </c>
      <c r="D18" s="15" t="s">
        <v>38</v>
      </c>
      <c r="E18" s="15" t="s">
        <v>43</v>
      </c>
      <c r="F18" s="15" t="s">
        <v>44</v>
      </c>
      <c r="G18" s="15" t="s">
        <v>39</v>
      </c>
      <c r="H18" s="15" t="s">
        <v>40</v>
      </c>
      <c r="I18" s="15" t="s">
        <v>45</v>
      </c>
      <c r="J18" s="16" t="s">
        <v>85</v>
      </c>
    </row>
    <row r="19" spans="1:10" x14ac:dyDescent="0.25">
      <c r="A19" s="17" t="s">
        <v>35</v>
      </c>
      <c r="B19" s="18">
        <v>5815096.9000000004</v>
      </c>
      <c r="C19" s="4">
        <v>13976.99</v>
      </c>
      <c r="D19" s="4">
        <v>14.16</v>
      </c>
      <c r="E19" s="4">
        <v>12.57</v>
      </c>
      <c r="F19" s="4">
        <v>53.91</v>
      </c>
      <c r="G19" s="4">
        <v>188.24</v>
      </c>
      <c r="H19" s="4">
        <v>39.89</v>
      </c>
      <c r="I19" s="4">
        <v>17104.809999999998</v>
      </c>
      <c r="J19" s="12">
        <f>SUM(B19:I19)</f>
        <v>5846487.4700000007</v>
      </c>
    </row>
    <row r="20" spans="1:10" x14ac:dyDescent="0.25">
      <c r="A20" s="19" t="s">
        <v>36</v>
      </c>
      <c r="B20" s="18">
        <v>1803112.43</v>
      </c>
      <c r="C20" s="4">
        <v>12089.45</v>
      </c>
      <c r="D20" s="4">
        <v>97.18</v>
      </c>
      <c r="E20" s="4">
        <v>2351.29</v>
      </c>
      <c r="F20" s="4">
        <v>55304.39</v>
      </c>
      <c r="G20" s="4">
        <v>190.99</v>
      </c>
      <c r="H20" s="4">
        <v>2485.1800000000003</v>
      </c>
      <c r="I20" s="4">
        <v>4836.25</v>
      </c>
      <c r="J20" s="12">
        <f t="shared" ref="J20:J26" si="2">SUM(B20:I20)</f>
        <v>1880467.1599999997</v>
      </c>
    </row>
    <row r="21" spans="1:10" x14ac:dyDescent="0.25">
      <c r="A21" s="19" t="s">
        <v>30</v>
      </c>
      <c r="B21" s="18">
        <v>1672272.56</v>
      </c>
      <c r="C21" s="4">
        <v>14814.24</v>
      </c>
      <c r="D21" s="4">
        <v>258.47000000000003</v>
      </c>
      <c r="E21" s="4">
        <v>16863.63</v>
      </c>
      <c r="F21" s="4">
        <v>39313.129999999997</v>
      </c>
      <c r="G21" s="4">
        <v>399.42</v>
      </c>
      <c r="H21" s="4">
        <v>10376.779999999999</v>
      </c>
      <c r="I21" s="4">
        <v>4875.1099999999997</v>
      </c>
      <c r="J21" s="12">
        <f t="shared" si="2"/>
        <v>1759173.3399999999</v>
      </c>
    </row>
    <row r="22" spans="1:10" x14ac:dyDescent="0.25">
      <c r="A22" s="19" t="s">
        <v>31</v>
      </c>
      <c r="B22" s="18">
        <v>5022805.1399999997</v>
      </c>
      <c r="C22" s="4">
        <v>33886.78</v>
      </c>
      <c r="D22" s="4">
        <v>915.79</v>
      </c>
      <c r="E22" s="4">
        <v>16019.84</v>
      </c>
      <c r="F22" s="4">
        <v>13098.01</v>
      </c>
      <c r="G22" s="4">
        <v>1003.69</v>
      </c>
      <c r="H22" s="4">
        <v>22379.850000000002</v>
      </c>
      <c r="I22" s="4">
        <v>13536.05</v>
      </c>
      <c r="J22" s="12">
        <f t="shared" si="2"/>
        <v>5123645.1499999994</v>
      </c>
    </row>
    <row r="23" spans="1:10" x14ac:dyDescent="0.25">
      <c r="A23" s="19" t="s">
        <v>32</v>
      </c>
      <c r="B23" s="18">
        <v>5554883</v>
      </c>
      <c r="C23" s="4">
        <v>46650.69</v>
      </c>
      <c r="D23" s="4">
        <v>1087.32</v>
      </c>
      <c r="E23" s="4">
        <v>3651.43</v>
      </c>
      <c r="F23" s="4">
        <v>2734.18</v>
      </c>
      <c r="G23" s="4">
        <v>1165.03</v>
      </c>
      <c r="H23" s="4">
        <v>9913.2199999999993</v>
      </c>
      <c r="I23" s="4">
        <v>11830.14</v>
      </c>
      <c r="J23" s="12">
        <f t="shared" si="2"/>
        <v>5631915.0099999998</v>
      </c>
    </row>
    <row r="24" spans="1:10" x14ac:dyDescent="0.25">
      <c r="A24" s="19" t="s">
        <v>33</v>
      </c>
      <c r="B24" s="18">
        <v>3432730.9</v>
      </c>
      <c r="C24" s="4">
        <v>35155.160000000003</v>
      </c>
      <c r="D24" s="4">
        <v>758.92</v>
      </c>
      <c r="E24" s="4">
        <v>252.77</v>
      </c>
      <c r="F24" s="4">
        <v>432</v>
      </c>
      <c r="G24" s="4">
        <v>476.81</v>
      </c>
      <c r="H24" s="4">
        <v>2448.67</v>
      </c>
      <c r="I24" s="4">
        <v>5030.18</v>
      </c>
      <c r="J24" s="12">
        <f t="shared" si="2"/>
        <v>3477285.41</v>
      </c>
    </row>
    <row r="25" spans="1:10" x14ac:dyDescent="0.25">
      <c r="A25" s="19" t="s">
        <v>34</v>
      </c>
      <c r="B25" s="18">
        <v>3179323.36</v>
      </c>
      <c r="C25" s="4">
        <v>53662.23</v>
      </c>
      <c r="D25" s="4">
        <v>1537.55</v>
      </c>
      <c r="E25" s="4">
        <v>18.600000000000001</v>
      </c>
      <c r="F25" s="4">
        <v>247.52</v>
      </c>
      <c r="G25" s="4">
        <v>165.89</v>
      </c>
      <c r="H25" s="4">
        <v>892.47</v>
      </c>
      <c r="I25" s="4">
        <v>2760.96</v>
      </c>
      <c r="J25" s="12">
        <f t="shared" si="2"/>
        <v>3238608.58</v>
      </c>
    </row>
    <row r="26" spans="1:10" x14ac:dyDescent="0.25">
      <c r="A26" s="19" t="s">
        <v>37</v>
      </c>
      <c r="B26" s="18">
        <v>1095383.1299999999</v>
      </c>
      <c r="C26" s="4">
        <v>103951.31</v>
      </c>
      <c r="D26" s="4">
        <v>1323.12</v>
      </c>
      <c r="E26" s="4">
        <v>24.96</v>
      </c>
      <c r="F26" s="4">
        <v>86.85</v>
      </c>
      <c r="G26" s="4">
        <v>16.61</v>
      </c>
      <c r="H26" s="4">
        <v>65.52000000000001</v>
      </c>
      <c r="I26" s="4">
        <v>439.99</v>
      </c>
      <c r="J26" s="12">
        <f t="shared" si="2"/>
        <v>1201291.4900000002</v>
      </c>
    </row>
    <row r="27" spans="1:10" x14ac:dyDescent="0.25">
      <c r="A27" s="20" t="s">
        <v>85</v>
      </c>
      <c r="B27" s="21">
        <f>SUM(B19:B26)</f>
        <v>27575607.419999998</v>
      </c>
      <c r="C27" s="10">
        <f t="shared" ref="C27" si="3">SUM(C19:C26)</f>
        <v>314186.84999999998</v>
      </c>
      <c r="D27" s="10">
        <f t="shared" ref="D27" si="4">SUM(D19:D26)</f>
        <v>5992.51</v>
      </c>
      <c r="E27" s="10">
        <f t="shared" ref="E27" si="5">SUM(E19:E26)</f>
        <v>39195.089999999997</v>
      </c>
      <c r="F27" s="10">
        <f t="shared" ref="F27" si="6">SUM(F19:F26)</f>
        <v>111269.98999999999</v>
      </c>
      <c r="G27" s="10">
        <f t="shared" ref="G27" si="7">SUM(G19:G26)</f>
        <v>3606.68</v>
      </c>
      <c r="H27" s="10">
        <f t="shared" ref="H27" si="8">SUM(H19:H26)</f>
        <v>48601.579999999994</v>
      </c>
      <c r="I27" s="10">
        <f t="shared" ref="I27:J27" si="9">SUM(I19:I26)</f>
        <v>60413.49</v>
      </c>
      <c r="J27" s="13">
        <f t="shared" si="9"/>
        <v>28158873.610000007</v>
      </c>
    </row>
    <row r="28" spans="1:10" x14ac:dyDescent="0.25">
      <c r="A28" s="48" t="s">
        <v>129</v>
      </c>
      <c r="B28" s="40"/>
      <c r="C28" s="40"/>
      <c r="D28" s="40"/>
      <c r="E28" s="40"/>
      <c r="F28" s="40"/>
      <c r="G28" s="40"/>
      <c r="H28" s="40"/>
      <c r="I28" s="40"/>
      <c r="J28" s="40"/>
    </row>
    <row r="29" spans="1:10" x14ac:dyDescent="0.25">
      <c r="A29" s="39" t="s">
        <v>346</v>
      </c>
      <c r="B29" s="40"/>
      <c r="C29" s="40"/>
      <c r="D29" s="40"/>
      <c r="E29" s="40"/>
      <c r="F29" s="40"/>
      <c r="G29" s="40"/>
      <c r="H29" s="40"/>
      <c r="I29" s="40"/>
      <c r="J29" s="40"/>
    </row>
    <row r="31" spans="1:10" x14ac:dyDescent="0.25">
      <c r="A31" s="3" t="s">
        <v>28</v>
      </c>
    </row>
    <row r="32" spans="1:10" ht="48" x14ac:dyDescent="0.25">
      <c r="B32" s="14" t="s">
        <v>41</v>
      </c>
      <c r="C32" s="15" t="s">
        <v>42</v>
      </c>
      <c r="D32" s="15" t="s">
        <v>38</v>
      </c>
      <c r="E32" s="15" t="s">
        <v>43</v>
      </c>
      <c r="F32" s="15" t="s">
        <v>44</v>
      </c>
      <c r="G32" s="15" t="s">
        <v>39</v>
      </c>
      <c r="H32" s="15" t="s">
        <v>40</v>
      </c>
      <c r="I32" s="15" t="s">
        <v>45</v>
      </c>
      <c r="J32" s="16" t="s">
        <v>85</v>
      </c>
    </row>
    <row r="33" spans="1:10" x14ac:dyDescent="0.25">
      <c r="A33" s="17" t="s">
        <v>35</v>
      </c>
      <c r="B33" s="18">
        <f t="shared" ref="B33:B41" si="10">B4+B19</f>
        <v>5953288.3500000006</v>
      </c>
      <c r="C33" s="4">
        <f t="shared" ref="C33:J33" si="11">C4+C19</f>
        <v>16555.71</v>
      </c>
      <c r="D33" s="4">
        <f t="shared" si="11"/>
        <v>27.25</v>
      </c>
      <c r="E33" s="4">
        <f t="shared" si="11"/>
        <v>14.57</v>
      </c>
      <c r="F33" s="4">
        <f t="shared" si="11"/>
        <v>61.91</v>
      </c>
      <c r="G33" s="4">
        <f t="shared" si="11"/>
        <v>394.48</v>
      </c>
      <c r="H33" s="4">
        <f t="shared" si="11"/>
        <v>53.8</v>
      </c>
      <c r="I33" s="4">
        <f t="shared" si="11"/>
        <v>18615.439999999999</v>
      </c>
      <c r="J33" s="12">
        <f t="shared" si="11"/>
        <v>5989011.5100000007</v>
      </c>
    </row>
    <row r="34" spans="1:10" x14ac:dyDescent="0.25">
      <c r="A34" s="19" t="s">
        <v>36</v>
      </c>
      <c r="B34" s="18">
        <f t="shared" si="10"/>
        <v>1890309.7</v>
      </c>
      <c r="C34" s="4">
        <f t="shared" ref="C34:J41" si="12">C5+C20</f>
        <v>16501.75</v>
      </c>
      <c r="D34" s="4">
        <f t="shared" si="12"/>
        <v>126.97</v>
      </c>
      <c r="E34" s="4">
        <f t="shared" si="12"/>
        <v>2494.4299999999998</v>
      </c>
      <c r="F34" s="4">
        <f t="shared" si="12"/>
        <v>58572.12</v>
      </c>
      <c r="G34" s="4">
        <f t="shared" si="12"/>
        <v>319.44</v>
      </c>
      <c r="H34" s="4">
        <f t="shared" si="12"/>
        <v>3001.01</v>
      </c>
      <c r="I34" s="4">
        <f t="shared" si="12"/>
        <v>7346.33</v>
      </c>
      <c r="J34" s="12">
        <f t="shared" si="12"/>
        <v>1978671.7499999998</v>
      </c>
    </row>
    <row r="35" spans="1:10" x14ac:dyDescent="0.25">
      <c r="A35" s="19" t="s">
        <v>30</v>
      </c>
      <c r="B35" s="18">
        <f t="shared" si="10"/>
        <v>1793662.3900000001</v>
      </c>
      <c r="C35" s="4">
        <f t="shared" si="12"/>
        <v>17882.27</v>
      </c>
      <c r="D35" s="4">
        <f t="shared" si="12"/>
        <v>380.07000000000005</v>
      </c>
      <c r="E35" s="4">
        <f t="shared" si="12"/>
        <v>18258.86</v>
      </c>
      <c r="F35" s="4">
        <f t="shared" si="12"/>
        <v>47650.63</v>
      </c>
      <c r="G35" s="4">
        <f t="shared" si="12"/>
        <v>652.96</v>
      </c>
      <c r="H35" s="4">
        <f t="shared" si="12"/>
        <v>12188.099999999999</v>
      </c>
      <c r="I35" s="4">
        <f t="shared" si="12"/>
        <v>7597.0199999999995</v>
      </c>
      <c r="J35" s="12">
        <f t="shared" si="12"/>
        <v>1898272.2999999998</v>
      </c>
    </row>
    <row r="36" spans="1:10" x14ac:dyDescent="0.25">
      <c r="A36" s="19" t="s">
        <v>31</v>
      </c>
      <c r="B36" s="18">
        <f t="shared" si="10"/>
        <v>5706122.3499999996</v>
      </c>
      <c r="C36" s="4">
        <f t="shared" si="12"/>
        <v>46387.63</v>
      </c>
      <c r="D36" s="4">
        <f t="shared" si="12"/>
        <v>1712.52</v>
      </c>
      <c r="E36" s="4">
        <f t="shared" si="12"/>
        <v>19128</v>
      </c>
      <c r="F36" s="4">
        <f t="shared" si="12"/>
        <v>18843.28</v>
      </c>
      <c r="G36" s="4">
        <f t="shared" si="12"/>
        <v>2117.8200000000002</v>
      </c>
      <c r="H36" s="4">
        <f t="shared" si="12"/>
        <v>28052.36</v>
      </c>
      <c r="I36" s="4">
        <f t="shared" si="12"/>
        <v>18665.02</v>
      </c>
      <c r="J36" s="12">
        <f t="shared" si="12"/>
        <v>5841028.9799999995</v>
      </c>
    </row>
    <row r="37" spans="1:10" x14ac:dyDescent="0.25">
      <c r="A37" s="19" t="s">
        <v>32</v>
      </c>
      <c r="B37" s="18">
        <f t="shared" si="10"/>
        <v>6332088.6899999995</v>
      </c>
      <c r="C37" s="4">
        <f t="shared" si="12"/>
        <v>60641.58</v>
      </c>
      <c r="D37" s="4">
        <f t="shared" si="12"/>
        <v>1623.3</v>
      </c>
      <c r="E37" s="4">
        <f t="shared" si="12"/>
        <v>3863.1</v>
      </c>
      <c r="F37" s="4">
        <f t="shared" si="12"/>
        <v>3270.2999999999997</v>
      </c>
      <c r="G37" s="4">
        <f t="shared" si="12"/>
        <v>2020.1999999999998</v>
      </c>
      <c r="H37" s="4">
        <f t="shared" si="12"/>
        <v>12448.789999999999</v>
      </c>
      <c r="I37" s="4">
        <f t="shared" si="12"/>
        <v>14591.23</v>
      </c>
      <c r="J37" s="12">
        <f t="shared" si="12"/>
        <v>6430547.1899999995</v>
      </c>
    </row>
    <row r="38" spans="1:10" x14ac:dyDescent="0.25">
      <c r="A38" s="19" t="s">
        <v>33</v>
      </c>
      <c r="B38" s="18">
        <f t="shared" si="10"/>
        <v>3848265.86</v>
      </c>
      <c r="C38" s="4">
        <f t="shared" si="12"/>
        <v>46846.58</v>
      </c>
      <c r="D38" s="4">
        <f t="shared" si="12"/>
        <v>935.6099999999999</v>
      </c>
      <c r="E38" s="4">
        <f t="shared" si="12"/>
        <v>259.94</v>
      </c>
      <c r="F38" s="4">
        <f t="shared" si="12"/>
        <v>520.51</v>
      </c>
      <c r="G38" s="4">
        <f t="shared" si="12"/>
        <v>871.85</v>
      </c>
      <c r="H38" s="4">
        <f t="shared" si="12"/>
        <v>2888.27</v>
      </c>
      <c r="I38" s="4">
        <f t="shared" si="12"/>
        <v>5983.91</v>
      </c>
      <c r="J38" s="12">
        <f t="shared" si="12"/>
        <v>3906572.5300000003</v>
      </c>
    </row>
    <row r="39" spans="1:10" x14ac:dyDescent="0.25">
      <c r="A39" s="19" t="s">
        <v>34</v>
      </c>
      <c r="B39" s="18">
        <f t="shared" si="10"/>
        <v>3579992.6599999997</v>
      </c>
      <c r="C39" s="4">
        <f t="shared" si="12"/>
        <v>72637.649999999994</v>
      </c>
      <c r="D39" s="4">
        <f t="shared" si="12"/>
        <v>1760.1599999999999</v>
      </c>
      <c r="E39" s="4">
        <f t="shared" si="12"/>
        <v>20.6</v>
      </c>
      <c r="F39" s="4">
        <f t="shared" si="12"/>
        <v>275.62</v>
      </c>
      <c r="G39" s="4">
        <f t="shared" si="12"/>
        <v>337.33</v>
      </c>
      <c r="H39" s="4">
        <f t="shared" si="12"/>
        <v>1025.48</v>
      </c>
      <c r="I39" s="4">
        <f t="shared" si="12"/>
        <v>3185.69</v>
      </c>
      <c r="J39" s="12">
        <f t="shared" si="12"/>
        <v>3659235.19</v>
      </c>
    </row>
    <row r="40" spans="1:10" x14ac:dyDescent="0.25">
      <c r="A40" s="19" t="s">
        <v>37</v>
      </c>
      <c r="B40" s="18">
        <f t="shared" si="10"/>
        <v>1193649.7899999998</v>
      </c>
      <c r="C40" s="4">
        <f t="shared" si="12"/>
        <v>111315.25</v>
      </c>
      <c r="D40" s="4">
        <f t="shared" si="12"/>
        <v>1446.03</v>
      </c>
      <c r="E40" s="4">
        <f t="shared" si="12"/>
        <v>30.01</v>
      </c>
      <c r="F40" s="4">
        <f t="shared" si="12"/>
        <v>103.00999999999999</v>
      </c>
      <c r="G40" s="4">
        <f t="shared" si="12"/>
        <v>31.81</v>
      </c>
      <c r="H40" s="4">
        <f t="shared" si="12"/>
        <v>73.240000000000009</v>
      </c>
      <c r="I40" s="4">
        <f t="shared" si="12"/>
        <v>476.99</v>
      </c>
      <c r="J40" s="12">
        <f t="shared" si="12"/>
        <v>1307126.1300000004</v>
      </c>
    </row>
    <row r="41" spans="1:10" x14ac:dyDescent="0.25">
      <c r="A41" s="20" t="s">
        <v>85</v>
      </c>
      <c r="B41" s="21">
        <f t="shared" si="10"/>
        <v>30297379.789999999</v>
      </c>
      <c r="C41" s="10">
        <f t="shared" si="12"/>
        <v>388768.42</v>
      </c>
      <c r="D41" s="10">
        <f t="shared" si="12"/>
        <v>8011.9100000000008</v>
      </c>
      <c r="E41" s="10">
        <f t="shared" si="12"/>
        <v>44069.509999999995</v>
      </c>
      <c r="F41" s="10">
        <f t="shared" si="12"/>
        <v>129297.37999999999</v>
      </c>
      <c r="G41" s="10">
        <f t="shared" si="12"/>
        <v>6745.8899999999994</v>
      </c>
      <c r="H41" s="10">
        <f t="shared" si="12"/>
        <v>59731.049999999996</v>
      </c>
      <c r="I41" s="10">
        <f t="shared" si="12"/>
        <v>76461.63</v>
      </c>
      <c r="J41" s="13">
        <f t="shared" si="12"/>
        <v>31010465.580000006</v>
      </c>
    </row>
    <row r="42" spans="1:10" x14ac:dyDescent="0.25">
      <c r="A42" s="48" t="s">
        <v>129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5">
      <c r="A43" s="39" t="s">
        <v>346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baseColWidth="10" defaultRowHeight="15" x14ac:dyDescent="0.25"/>
  <cols>
    <col min="1" max="1" width="16.7109375" style="2" customWidth="1"/>
    <col min="2" max="10" width="17.85546875" style="2" customWidth="1"/>
    <col min="11" max="16384" width="11.42578125" style="2"/>
  </cols>
  <sheetData>
    <row r="1" spans="1:10" x14ac:dyDescent="0.25">
      <c r="A1" s="1" t="s">
        <v>73</v>
      </c>
    </row>
    <row r="2" spans="1:10" x14ac:dyDescent="0.25">
      <c r="A2" s="3" t="s">
        <v>69</v>
      </c>
    </row>
    <row r="3" spans="1:10" ht="48" x14ac:dyDescent="0.25">
      <c r="B3" s="14" t="s">
        <v>41</v>
      </c>
      <c r="C3" s="15" t="s">
        <v>42</v>
      </c>
      <c r="D3" s="15" t="s">
        <v>38</v>
      </c>
      <c r="E3" s="15" t="s">
        <v>43</v>
      </c>
      <c r="F3" s="15" t="s">
        <v>44</v>
      </c>
      <c r="G3" s="15" t="s">
        <v>39</v>
      </c>
      <c r="H3" s="15" t="s">
        <v>40</v>
      </c>
      <c r="I3" s="15" t="s">
        <v>45</v>
      </c>
      <c r="J3" s="16" t="s">
        <v>85</v>
      </c>
    </row>
    <row r="4" spans="1:10" x14ac:dyDescent="0.25">
      <c r="A4" s="17" t="s">
        <v>35</v>
      </c>
      <c r="B4" s="18">
        <v>135432</v>
      </c>
      <c r="C4" s="4">
        <v>2165.5</v>
      </c>
      <c r="D4" s="4">
        <v>4</v>
      </c>
      <c r="E4" s="4"/>
      <c r="F4" s="4">
        <v>6.04</v>
      </c>
      <c r="G4" s="4">
        <v>145.38</v>
      </c>
      <c r="H4" s="4">
        <v>6</v>
      </c>
      <c r="I4" s="4">
        <v>1633.98</v>
      </c>
      <c r="J4" s="12">
        <f>SUM(B4:I4)</f>
        <v>139392.90000000002</v>
      </c>
    </row>
    <row r="5" spans="1:10" x14ac:dyDescent="0.25">
      <c r="A5" s="19" t="s">
        <v>36</v>
      </c>
      <c r="B5" s="18">
        <v>87129.27</v>
      </c>
      <c r="C5" s="4">
        <v>1919.62</v>
      </c>
      <c r="D5" s="4">
        <v>31.04</v>
      </c>
      <c r="E5" s="4">
        <v>7</v>
      </c>
      <c r="F5" s="4">
        <v>2706.42</v>
      </c>
      <c r="G5" s="4">
        <v>46.19</v>
      </c>
      <c r="H5" s="4">
        <v>39.03</v>
      </c>
      <c r="I5" s="4">
        <v>478</v>
      </c>
      <c r="J5" s="12">
        <f t="shared" ref="J5:J11" si="0">SUM(B5:I5)</f>
        <v>92356.569999999992</v>
      </c>
    </row>
    <row r="6" spans="1:10" x14ac:dyDescent="0.25">
      <c r="A6" s="19" t="s">
        <v>30</v>
      </c>
      <c r="B6" s="18">
        <v>150423.87</v>
      </c>
      <c r="C6" s="4">
        <v>2749.39</v>
      </c>
      <c r="D6" s="4">
        <v>156.13</v>
      </c>
      <c r="E6" s="4">
        <v>65.23</v>
      </c>
      <c r="F6" s="4">
        <v>7820.62</v>
      </c>
      <c r="G6" s="4">
        <v>92.58</v>
      </c>
      <c r="H6" s="4">
        <v>84.85</v>
      </c>
      <c r="I6" s="4">
        <v>538</v>
      </c>
      <c r="J6" s="12">
        <f t="shared" si="0"/>
        <v>161930.67000000001</v>
      </c>
    </row>
    <row r="7" spans="1:10" x14ac:dyDescent="0.25">
      <c r="A7" s="19" t="s">
        <v>31</v>
      </c>
      <c r="B7" s="18">
        <v>808204.80000000005</v>
      </c>
      <c r="C7" s="4">
        <v>6192.2</v>
      </c>
      <c r="D7" s="4">
        <v>1083.23</v>
      </c>
      <c r="E7" s="4">
        <v>55.81</v>
      </c>
      <c r="F7" s="4">
        <v>2921.04</v>
      </c>
      <c r="G7" s="4">
        <v>407.48</v>
      </c>
      <c r="H7" s="4">
        <v>314.43</v>
      </c>
      <c r="I7" s="4">
        <v>1834.47</v>
      </c>
      <c r="J7" s="12">
        <f t="shared" si="0"/>
        <v>821013.46000000008</v>
      </c>
    </row>
    <row r="8" spans="1:10" x14ac:dyDescent="0.25">
      <c r="A8" s="19" t="s">
        <v>32</v>
      </c>
      <c r="B8" s="18">
        <v>817561.63</v>
      </c>
      <c r="C8" s="4">
        <v>2757.8</v>
      </c>
      <c r="D8" s="4">
        <v>1008.87</v>
      </c>
      <c r="E8" s="4">
        <v>4</v>
      </c>
      <c r="F8" s="4">
        <v>167.66</v>
      </c>
      <c r="G8" s="4">
        <v>179.11</v>
      </c>
      <c r="H8" s="4">
        <v>174.13</v>
      </c>
      <c r="I8" s="4">
        <v>1134.01</v>
      </c>
      <c r="J8" s="12">
        <f t="shared" si="0"/>
        <v>822987.21000000008</v>
      </c>
    </row>
    <row r="9" spans="1:10" x14ac:dyDescent="0.25">
      <c r="A9" s="19" t="s">
        <v>33</v>
      </c>
      <c r="B9" s="18">
        <v>442911.19</v>
      </c>
      <c r="C9" s="4">
        <v>1605.01</v>
      </c>
      <c r="D9" s="4">
        <v>451.6</v>
      </c>
      <c r="E9" s="4">
        <v>1.46</v>
      </c>
      <c r="F9" s="4">
        <v>43.51</v>
      </c>
      <c r="G9" s="4">
        <v>85.45</v>
      </c>
      <c r="H9" s="4">
        <v>32.83</v>
      </c>
      <c r="I9" s="4">
        <v>368</v>
      </c>
      <c r="J9" s="12">
        <f t="shared" si="0"/>
        <v>445499.05000000005</v>
      </c>
    </row>
    <row r="10" spans="1:10" x14ac:dyDescent="0.25">
      <c r="A10" s="19" t="s">
        <v>34</v>
      </c>
      <c r="B10" s="18">
        <v>361704.83</v>
      </c>
      <c r="C10" s="4">
        <v>3449.06</v>
      </c>
      <c r="D10" s="4">
        <v>927.51</v>
      </c>
      <c r="E10" s="4"/>
      <c r="F10" s="4">
        <v>16.75</v>
      </c>
      <c r="G10" s="4">
        <v>21.09</v>
      </c>
      <c r="H10" s="4">
        <v>6.92</v>
      </c>
      <c r="I10" s="4">
        <v>156</v>
      </c>
      <c r="J10" s="12">
        <f t="shared" si="0"/>
        <v>366282.16000000003</v>
      </c>
    </row>
    <row r="11" spans="1:10" x14ac:dyDescent="0.25">
      <c r="A11" s="19" t="s">
        <v>37</v>
      </c>
      <c r="B11" s="18">
        <v>129381.16</v>
      </c>
      <c r="C11" s="4">
        <v>17208.07</v>
      </c>
      <c r="D11" s="4">
        <v>630.19000000000005</v>
      </c>
      <c r="E11" s="4"/>
      <c r="F11" s="4">
        <v>8.83</v>
      </c>
      <c r="G11" s="4">
        <v>2.67</v>
      </c>
      <c r="H11" s="4">
        <v>2</v>
      </c>
      <c r="I11" s="4">
        <v>27</v>
      </c>
      <c r="J11" s="12">
        <f t="shared" si="0"/>
        <v>147259.92000000001</v>
      </c>
    </row>
    <row r="12" spans="1:10" x14ac:dyDescent="0.25">
      <c r="A12" s="20" t="s">
        <v>85</v>
      </c>
      <c r="B12" s="21">
        <f>SUM(B4:B11)</f>
        <v>2932748.75</v>
      </c>
      <c r="C12" s="10">
        <f t="shared" ref="C12:J12" si="1">SUM(C4:C11)</f>
        <v>38046.649999999994</v>
      </c>
      <c r="D12" s="10">
        <f t="shared" si="1"/>
        <v>4292.57</v>
      </c>
      <c r="E12" s="10">
        <f t="shared" si="1"/>
        <v>133.50000000000003</v>
      </c>
      <c r="F12" s="10">
        <f t="shared" si="1"/>
        <v>13690.869999999999</v>
      </c>
      <c r="G12" s="10">
        <f t="shared" si="1"/>
        <v>979.95</v>
      </c>
      <c r="H12" s="10">
        <f t="shared" si="1"/>
        <v>660.19</v>
      </c>
      <c r="I12" s="10">
        <f t="shared" si="1"/>
        <v>6169.46</v>
      </c>
      <c r="J12" s="13">
        <f t="shared" si="1"/>
        <v>2996721.9400000004</v>
      </c>
    </row>
    <row r="13" spans="1:10" x14ac:dyDescent="0.25">
      <c r="A13" s="48" t="s">
        <v>297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0" x14ac:dyDescent="0.25">
      <c r="A14" s="48" t="s">
        <v>129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39" t="s">
        <v>346</v>
      </c>
      <c r="B15" s="40"/>
      <c r="C15" s="40"/>
      <c r="D15" s="40"/>
      <c r="E15" s="40"/>
      <c r="F15" s="40"/>
      <c r="G15" s="40"/>
      <c r="H15" s="40"/>
      <c r="I15" s="40"/>
      <c r="J15" s="40"/>
    </row>
    <row r="17" spans="1:10" x14ac:dyDescent="0.25">
      <c r="A17" s="3" t="s">
        <v>70</v>
      </c>
    </row>
    <row r="18" spans="1:10" ht="48" x14ac:dyDescent="0.25">
      <c r="B18" s="14" t="s">
        <v>41</v>
      </c>
      <c r="C18" s="15" t="s">
        <v>42</v>
      </c>
      <c r="D18" s="15" t="s">
        <v>38</v>
      </c>
      <c r="E18" s="15" t="s">
        <v>43</v>
      </c>
      <c r="F18" s="15" t="s">
        <v>44</v>
      </c>
      <c r="G18" s="15" t="s">
        <v>39</v>
      </c>
      <c r="H18" s="15" t="s">
        <v>40</v>
      </c>
      <c r="I18" s="15" t="s">
        <v>45</v>
      </c>
      <c r="J18" s="16" t="s">
        <v>85</v>
      </c>
    </row>
    <row r="19" spans="1:10" x14ac:dyDescent="0.25">
      <c r="A19" s="17" t="s">
        <v>35</v>
      </c>
      <c r="B19" s="18">
        <v>5554444.2300000004</v>
      </c>
      <c r="C19" s="4">
        <v>10824.7</v>
      </c>
      <c r="D19" s="4">
        <v>18.32</v>
      </c>
      <c r="E19" s="4">
        <v>5</v>
      </c>
      <c r="F19" s="4">
        <v>32.42</v>
      </c>
      <c r="G19" s="4">
        <v>185.13</v>
      </c>
      <c r="H19" s="4">
        <v>26.92</v>
      </c>
      <c r="I19" s="4">
        <v>16630.810000000001</v>
      </c>
      <c r="J19" s="12">
        <f>SUM(B19:I19)</f>
        <v>5582167.5300000003</v>
      </c>
    </row>
    <row r="20" spans="1:10" x14ac:dyDescent="0.25">
      <c r="A20" s="19" t="s">
        <v>36</v>
      </c>
      <c r="B20" s="18">
        <v>1730027.46</v>
      </c>
      <c r="C20" s="4">
        <v>9622.52</v>
      </c>
      <c r="D20" s="4">
        <v>99.77</v>
      </c>
      <c r="E20" s="4">
        <v>240.6</v>
      </c>
      <c r="F20" s="4">
        <v>41321.06</v>
      </c>
      <c r="G20" s="4">
        <v>89.6</v>
      </c>
      <c r="H20" s="4">
        <v>64.47</v>
      </c>
      <c r="I20" s="4">
        <v>4747.8599999999997</v>
      </c>
      <c r="J20" s="12">
        <f t="shared" ref="J20:J26" si="2">SUM(B20:I20)</f>
        <v>1786213.3400000003</v>
      </c>
    </row>
    <row r="21" spans="1:10" x14ac:dyDescent="0.25">
      <c r="A21" s="19" t="s">
        <v>30</v>
      </c>
      <c r="B21" s="18">
        <v>1659307.23</v>
      </c>
      <c r="C21" s="4">
        <v>9270.4699999999993</v>
      </c>
      <c r="D21" s="4">
        <v>201.02</v>
      </c>
      <c r="E21" s="4">
        <v>1695.78</v>
      </c>
      <c r="F21" s="4">
        <v>24621.919999999998</v>
      </c>
      <c r="G21" s="4">
        <v>98.42</v>
      </c>
      <c r="H21" s="4">
        <v>226.51</v>
      </c>
      <c r="I21" s="4">
        <v>4949.58</v>
      </c>
      <c r="J21" s="12">
        <f t="shared" si="2"/>
        <v>1700370.93</v>
      </c>
    </row>
    <row r="22" spans="1:10" x14ac:dyDescent="0.25">
      <c r="A22" s="19" t="s">
        <v>31</v>
      </c>
      <c r="B22" s="18">
        <v>5121569.75</v>
      </c>
      <c r="C22" s="4">
        <v>18856.169999999998</v>
      </c>
      <c r="D22" s="4">
        <v>951.54</v>
      </c>
      <c r="E22" s="4">
        <v>1884.32</v>
      </c>
      <c r="F22" s="4">
        <v>5130.33</v>
      </c>
      <c r="G22" s="4">
        <v>161.75</v>
      </c>
      <c r="H22" s="4">
        <v>740.77</v>
      </c>
      <c r="I22" s="4">
        <v>12455.36</v>
      </c>
      <c r="J22" s="12">
        <f t="shared" si="2"/>
        <v>5161749.99</v>
      </c>
    </row>
    <row r="23" spans="1:10" x14ac:dyDescent="0.25">
      <c r="A23" s="19" t="s">
        <v>32</v>
      </c>
      <c r="B23" s="18">
        <v>5739252</v>
      </c>
      <c r="C23" s="4">
        <v>26481.75</v>
      </c>
      <c r="D23" s="4">
        <v>1449.21</v>
      </c>
      <c r="E23" s="4">
        <v>311.75</v>
      </c>
      <c r="F23" s="4">
        <v>971.03</v>
      </c>
      <c r="G23" s="4">
        <v>190.89</v>
      </c>
      <c r="H23" s="4">
        <v>519.64</v>
      </c>
      <c r="I23" s="4">
        <v>9253.83</v>
      </c>
      <c r="J23" s="12">
        <f t="shared" si="2"/>
        <v>5778430.0999999996</v>
      </c>
    </row>
    <row r="24" spans="1:10" x14ac:dyDescent="0.25">
      <c r="A24" s="19" t="s">
        <v>33</v>
      </c>
      <c r="B24" s="18">
        <v>3718184.93</v>
      </c>
      <c r="C24" s="4">
        <v>21822.7</v>
      </c>
      <c r="D24" s="4">
        <v>1320.82</v>
      </c>
      <c r="E24" s="4">
        <v>40.43</v>
      </c>
      <c r="F24" s="4">
        <v>285.12</v>
      </c>
      <c r="G24" s="4">
        <v>65.59</v>
      </c>
      <c r="H24" s="4">
        <v>140.99</v>
      </c>
      <c r="I24" s="4">
        <v>3867.41</v>
      </c>
      <c r="J24" s="12">
        <f t="shared" si="2"/>
        <v>3745727.9900000007</v>
      </c>
    </row>
    <row r="25" spans="1:10" x14ac:dyDescent="0.25">
      <c r="A25" s="19" t="s">
        <v>34</v>
      </c>
      <c r="B25" s="18">
        <v>3877497.31</v>
      </c>
      <c r="C25" s="4">
        <v>64983.27</v>
      </c>
      <c r="D25" s="4">
        <v>5328.73</v>
      </c>
      <c r="E25" s="4">
        <v>10</v>
      </c>
      <c r="F25" s="4">
        <v>103.95</v>
      </c>
      <c r="G25" s="4">
        <v>31.11</v>
      </c>
      <c r="H25" s="4">
        <v>40.660000000000004</v>
      </c>
      <c r="I25" s="4">
        <v>2447.6999999999998</v>
      </c>
      <c r="J25" s="12">
        <f t="shared" si="2"/>
        <v>3950442.7300000004</v>
      </c>
    </row>
    <row r="26" spans="1:10" x14ac:dyDescent="0.25">
      <c r="A26" s="19" t="s">
        <v>37</v>
      </c>
      <c r="B26" s="18">
        <v>1933736.13</v>
      </c>
      <c r="C26" s="4">
        <v>374212.49</v>
      </c>
      <c r="D26" s="4">
        <v>7116.38</v>
      </c>
      <c r="E26" s="4">
        <v>2</v>
      </c>
      <c r="F26" s="4">
        <v>45.09</v>
      </c>
      <c r="G26" s="4">
        <v>24</v>
      </c>
      <c r="H26" s="4">
        <v>4.9000000000000004</v>
      </c>
      <c r="I26" s="4">
        <v>527.01</v>
      </c>
      <c r="J26" s="12">
        <f t="shared" si="2"/>
        <v>2315667.9999999995</v>
      </c>
    </row>
    <row r="27" spans="1:10" x14ac:dyDescent="0.25">
      <c r="A27" s="20" t="s">
        <v>85</v>
      </c>
      <c r="B27" s="21">
        <f>SUM(B19:B26)</f>
        <v>29334019.039999999</v>
      </c>
      <c r="C27" s="10">
        <f t="shared" ref="C27:J27" si="3">SUM(C19:C26)</f>
        <v>536074.06999999995</v>
      </c>
      <c r="D27" s="10">
        <f t="shared" si="3"/>
        <v>16485.79</v>
      </c>
      <c r="E27" s="10">
        <f t="shared" si="3"/>
        <v>4189.88</v>
      </c>
      <c r="F27" s="10">
        <f t="shared" si="3"/>
        <v>72510.919999999984</v>
      </c>
      <c r="G27" s="10">
        <f t="shared" si="3"/>
        <v>846.49000000000012</v>
      </c>
      <c r="H27" s="10">
        <f t="shared" si="3"/>
        <v>1764.8600000000001</v>
      </c>
      <c r="I27" s="10">
        <f t="shared" si="3"/>
        <v>54879.560000000005</v>
      </c>
      <c r="J27" s="13">
        <f t="shared" si="3"/>
        <v>30020770.610000003</v>
      </c>
    </row>
    <row r="28" spans="1:10" x14ac:dyDescent="0.25">
      <c r="A28" s="48" t="s">
        <v>129</v>
      </c>
      <c r="B28" s="40"/>
      <c r="C28" s="40"/>
      <c r="D28" s="40"/>
      <c r="E28" s="40"/>
      <c r="F28" s="40"/>
      <c r="G28" s="40"/>
      <c r="H28" s="40"/>
      <c r="I28" s="40"/>
      <c r="J28" s="40"/>
    </row>
    <row r="29" spans="1:10" x14ac:dyDescent="0.25">
      <c r="A29" s="39" t="s">
        <v>346</v>
      </c>
      <c r="B29" s="40"/>
      <c r="C29" s="40"/>
      <c r="D29" s="40"/>
      <c r="E29" s="40"/>
      <c r="F29" s="40"/>
      <c r="G29" s="40"/>
      <c r="H29" s="40"/>
      <c r="I29" s="40"/>
      <c r="J29" s="40"/>
    </row>
    <row r="31" spans="1:10" x14ac:dyDescent="0.25">
      <c r="A31" s="3" t="s">
        <v>28</v>
      </c>
    </row>
    <row r="32" spans="1:10" ht="48" x14ac:dyDescent="0.25">
      <c r="B32" s="14" t="s">
        <v>41</v>
      </c>
      <c r="C32" s="15" t="s">
        <v>42</v>
      </c>
      <c r="D32" s="15" t="s">
        <v>38</v>
      </c>
      <c r="E32" s="15" t="s">
        <v>43</v>
      </c>
      <c r="F32" s="15" t="s">
        <v>44</v>
      </c>
      <c r="G32" s="15" t="s">
        <v>39</v>
      </c>
      <c r="H32" s="15" t="s">
        <v>40</v>
      </c>
      <c r="I32" s="15" t="s">
        <v>45</v>
      </c>
      <c r="J32" s="16" t="s">
        <v>85</v>
      </c>
    </row>
    <row r="33" spans="1:10" x14ac:dyDescent="0.25">
      <c r="A33" s="17" t="s">
        <v>35</v>
      </c>
      <c r="B33" s="18">
        <f t="shared" ref="B33:B41" si="4">B4+B19</f>
        <v>5689876.2300000004</v>
      </c>
      <c r="C33" s="4">
        <f t="shared" ref="C33:J33" si="5">C4+C19</f>
        <v>12990.2</v>
      </c>
      <c r="D33" s="4">
        <f t="shared" si="5"/>
        <v>22.32</v>
      </c>
      <c r="E33" s="4">
        <f t="shared" si="5"/>
        <v>5</v>
      </c>
      <c r="F33" s="4">
        <f t="shared" si="5"/>
        <v>38.46</v>
      </c>
      <c r="G33" s="4">
        <f t="shared" si="5"/>
        <v>330.51</v>
      </c>
      <c r="H33" s="4">
        <f t="shared" si="5"/>
        <v>32.92</v>
      </c>
      <c r="I33" s="4">
        <f t="shared" si="5"/>
        <v>18264.79</v>
      </c>
      <c r="J33" s="12">
        <f t="shared" si="5"/>
        <v>5721560.4300000006</v>
      </c>
    </row>
    <row r="34" spans="1:10" x14ac:dyDescent="0.25">
      <c r="A34" s="19" t="s">
        <v>36</v>
      </c>
      <c r="B34" s="18">
        <f t="shared" si="4"/>
        <v>1817156.73</v>
      </c>
      <c r="C34" s="4">
        <f t="shared" ref="C34:J41" si="6">C5+C20</f>
        <v>11542.14</v>
      </c>
      <c r="D34" s="4">
        <f t="shared" si="6"/>
        <v>130.81</v>
      </c>
      <c r="E34" s="4">
        <f t="shared" si="6"/>
        <v>247.6</v>
      </c>
      <c r="F34" s="4">
        <f t="shared" si="6"/>
        <v>44027.479999999996</v>
      </c>
      <c r="G34" s="4">
        <f t="shared" si="6"/>
        <v>135.79</v>
      </c>
      <c r="H34" s="4">
        <f t="shared" si="6"/>
        <v>103.5</v>
      </c>
      <c r="I34" s="4">
        <f t="shared" si="6"/>
        <v>5225.8599999999997</v>
      </c>
      <c r="J34" s="12">
        <f t="shared" si="6"/>
        <v>1878569.9100000004</v>
      </c>
    </row>
    <row r="35" spans="1:10" x14ac:dyDescent="0.25">
      <c r="A35" s="19" t="s">
        <v>30</v>
      </c>
      <c r="B35" s="18">
        <f t="shared" si="4"/>
        <v>1809731.1</v>
      </c>
      <c r="C35" s="4">
        <f t="shared" si="6"/>
        <v>12019.859999999999</v>
      </c>
      <c r="D35" s="4">
        <f t="shared" si="6"/>
        <v>357.15</v>
      </c>
      <c r="E35" s="4">
        <f t="shared" si="6"/>
        <v>1761.01</v>
      </c>
      <c r="F35" s="4">
        <f t="shared" si="6"/>
        <v>32442.539999999997</v>
      </c>
      <c r="G35" s="4">
        <f t="shared" si="6"/>
        <v>191</v>
      </c>
      <c r="H35" s="4">
        <f t="shared" si="6"/>
        <v>311.36</v>
      </c>
      <c r="I35" s="4">
        <f t="shared" si="6"/>
        <v>5487.58</v>
      </c>
      <c r="J35" s="12">
        <f t="shared" si="6"/>
        <v>1862301.5999999999</v>
      </c>
    </row>
    <row r="36" spans="1:10" x14ac:dyDescent="0.25">
      <c r="A36" s="19" t="s">
        <v>31</v>
      </c>
      <c r="B36" s="18">
        <f t="shared" si="4"/>
        <v>5929774.5499999998</v>
      </c>
      <c r="C36" s="4">
        <f t="shared" si="6"/>
        <v>25048.37</v>
      </c>
      <c r="D36" s="4">
        <f t="shared" si="6"/>
        <v>2034.77</v>
      </c>
      <c r="E36" s="4">
        <f t="shared" si="6"/>
        <v>1940.1299999999999</v>
      </c>
      <c r="F36" s="4">
        <f t="shared" si="6"/>
        <v>8051.37</v>
      </c>
      <c r="G36" s="4">
        <f t="shared" si="6"/>
        <v>569.23</v>
      </c>
      <c r="H36" s="4">
        <f t="shared" si="6"/>
        <v>1055.2</v>
      </c>
      <c r="I36" s="4">
        <f t="shared" si="6"/>
        <v>14289.83</v>
      </c>
      <c r="J36" s="12">
        <f t="shared" si="6"/>
        <v>5982763.4500000002</v>
      </c>
    </row>
    <row r="37" spans="1:10" x14ac:dyDescent="0.25">
      <c r="A37" s="19" t="s">
        <v>32</v>
      </c>
      <c r="B37" s="18">
        <f t="shared" si="4"/>
        <v>6556813.6299999999</v>
      </c>
      <c r="C37" s="4">
        <f t="shared" si="6"/>
        <v>29239.55</v>
      </c>
      <c r="D37" s="4">
        <f t="shared" si="6"/>
        <v>2458.08</v>
      </c>
      <c r="E37" s="4">
        <f t="shared" si="6"/>
        <v>315.75</v>
      </c>
      <c r="F37" s="4">
        <f t="shared" si="6"/>
        <v>1138.69</v>
      </c>
      <c r="G37" s="4">
        <f t="shared" si="6"/>
        <v>370</v>
      </c>
      <c r="H37" s="4">
        <f t="shared" si="6"/>
        <v>693.77</v>
      </c>
      <c r="I37" s="4">
        <f t="shared" si="6"/>
        <v>10387.84</v>
      </c>
      <c r="J37" s="12">
        <f t="shared" si="6"/>
        <v>6601417.3099999996</v>
      </c>
    </row>
    <row r="38" spans="1:10" x14ac:dyDescent="0.25">
      <c r="A38" s="19" t="s">
        <v>33</v>
      </c>
      <c r="B38" s="18">
        <f t="shared" si="4"/>
        <v>4161096.12</v>
      </c>
      <c r="C38" s="4">
        <f t="shared" si="6"/>
        <v>23427.71</v>
      </c>
      <c r="D38" s="4">
        <f t="shared" si="6"/>
        <v>1772.42</v>
      </c>
      <c r="E38" s="4">
        <f t="shared" si="6"/>
        <v>41.89</v>
      </c>
      <c r="F38" s="4">
        <f t="shared" si="6"/>
        <v>328.63</v>
      </c>
      <c r="G38" s="4">
        <f t="shared" si="6"/>
        <v>151.04000000000002</v>
      </c>
      <c r="H38" s="4">
        <f t="shared" si="6"/>
        <v>173.82</v>
      </c>
      <c r="I38" s="4">
        <f t="shared" si="6"/>
        <v>4235.41</v>
      </c>
      <c r="J38" s="12">
        <f t="shared" si="6"/>
        <v>4191227.040000001</v>
      </c>
    </row>
    <row r="39" spans="1:10" x14ac:dyDescent="0.25">
      <c r="A39" s="19" t="s">
        <v>34</v>
      </c>
      <c r="B39" s="18">
        <f t="shared" si="4"/>
        <v>4239202.1399999997</v>
      </c>
      <c r="C39" s="4">
        <f t="shared" si="6"/>
        <v>68432.33</v>
      </c>
      <c r="D39" s="4">
        <f t="shared" si="6"/>
        <v>6256.24</v>
      </c>
      <c r="E39" s="4">
        <f t="shared" si="6"/>
        <v>10</v>
      </c>
      <c r="F39" s="4">
        <f t="shared" si="6"/>
        <v>120.7</v>
      </c>
      <c r="G39" s="4">
        <f t="shared" si="6"/>
        <v>52.2</v>
      </c>
      <c r="H39" s="4">
        <f t="shared" si="6"/>
        <v>47.580000000000005</v>
      </c>
      <c r="I39" s="4">
        <f t="shared" si="6"/>
        <v>2603.6999999999998</v>
      </c>
      <c r="J39" s="12">
        <f t="shared" si="6"/>
        <v>4316724.8900000006</v>
      </c>
    </row>
    <row r="40" spans="1:10" x14ac:dyDescent="0.25">
      <c r="A40" s="19" t="s">
        <v>37</v>
      </c>
      <c r="B40" s="18">
        <f t="shared" si="4"/>
        <v>2063117.2899999998</v>
      </c>
      <c r="C40" s="4">
        <f t="shared" si="6"/>
        <v>391420.56</v>
      </c>
      <c r="D40" s="4">
        <f t="shared" si="6"/>
        <v>7746.57</v>
      </c>
      <c r="E40" s="4">
        <f t="shared" si="6"/>
        <v>2</v>
      </c>
      <c r="F40" s="4">
        <f t="shared" si="6"/>
        <v>53.92</v>
      </c>
      <c r="G40" s="4">
        <f t="shared" si="6"/>
        <v>26.67</v>
      </c>
      <c r="H40" s="4">
        <f t="shared" si="6"/>
        <v>6.9</v>
      </c>
      <c r="I40" s="4">
        <f t="shared" si="6"/>
        <v>554.01</v>
      </c>
      <c r="J40" s="12">
        <f t="shared" si="6"/>
        <v>2462927.9199999995</v>
      </c>
    </row>
    <row r="41" spans="1:10" x14ac:dyDescent="0.25">
      <c r="A41" s="20" t="s">
        <v>85</v>
      </c>
      <c r="B41" s="21">
        <f t="shared" si="4"/>
        <v>32266767.789999999</v>
      </c>
      <c r="C41" s="10">
        <f t="shared" si="6"/>
        <v>574120.72</v>
      </c>
      <c r="D41" s="10">
        <f t="shared" si="6"/>
        <v>20778.36</v>
      </c>
      <c r="E41" s="10">
        <f t="shared" si="6"/>
        <v>4323.38</v>
      </c>
      <c r="F41" s="10">
        <f t="shared" si="6"/>
        <v>86201.789999999979</v>
      </c>
      <c r="G41" s="10">
        <f t="shared" si="6"/>
        <v>1826.44</v>
      </c>
      <c r="H41" s="10">
        <f t="shared" si="6"/>
        <v>2425.0500000000002</v>
      </c>
      <c r="I41" s="10">
        <f t="shared" si="6"/>
        <v>61049.020000000004</v>
      </c>
      <c r="J41" s="13">
        <f t="shared" si="6"/>
        <v>33017492.550000004</v>
      </c>
    </row>
    <row r="42" spans="1:10" x14ac:dyDescent="0.25">
      <c r="A42" s="48" t="s">
        <v>129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5">
      <c r="A43" s="39" t="s">
        <v>346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48</v>
      </c>
    </row>
    <row r="2" spans="1:4" x14ac:dyDescent="0.25">
      <c r="A2" s="3" t="s">
        <v>69</v>
      </c>
    </row>
    <row r="3" spans="1:4" x14ac:dyDescent="0.25">
      <c r="B3" s="14" t="s">
        <v>46</v>
      </c>
      <c r="C3" s="30" t="s">
        <v>47</v>
      </c>
      <c r="D3" s="23" t="s">
        <v>113</v>
      </c>
    </row>
    <row r="4" spans="1:4" x14ac:dyDescent="0.25">
      <c r="A4" s="17" t="s">
        <v>36</v>
      </c>
      <c r="B4" s="18">
        <f>Pop3_H!B4+Pop3_F!B4</f>
        <v>2844.38</v>
      </c>
      <c r="C4" s="22">
        <f>Pop3_H!C4+Pop3_F!C4</f>
        <v>187716.77000000002</v>
      </c>
      <c r="D4" s="11">
        <f>Pop3_H!D4+Pop3_F!D4</f>
        <v>190561.15000000002</v>
      </c>
    </row>
    <row r="5" spans="1:4" x14ac:dyDescent="0.25">
      <c r="A5" s="19" t="s">
        <v>30</v>
      </c>
      <c r="B5" s="18">
        <f>Pop3_H!B5+Pop3_F!B5</f>
        <v>49926.07</v>
      </c>
      <c r="C5" s="22">
        <f>Pop3_H!C5+Pop3_F!C5</f>
        <v>251103.55</v>
      </c>
      <c r="D5" s="12">
        <f>Pop3_H!D5+Pop3_F!D5</f>
        <v>301029.62</v>
      </c>
    </row>
    <row r="6" spans="1:4" x14ac:dyDescent="0.25">
      <c r="A6" s="19" t="s">
        <v>31</v>
      </c>
      <c r="B6" s="18">
        <f>Pop3_H!B6+Pop3_F!B6</f>
        <v>873352.06</v>
      </c>
      <c r="C6" s="22">
        <f>Pop3_H!C6+Pop3_F!C6</f>
        <v>665045.22</v>
      </c>
      <c r="D6" s="12">
        <f>Pop3_H!D6+Pop3_F!D6</f>
        <v>1538397.2799999998</v>
      </c>
    </row>
    <row r="7" spans="1:4" x14ac:dyDescent="0.25">
      <c r="A7" s="19" t="s">
        <v>32</v>
      </c>
      <c r="B7" s="18">
        <f>Pop3_H!B7+Pop3_F!B7</f>
        <v>1103467.5099999998</v>
      </c>
      <c r="C7" s="22">
        <f>Pop3_H!C7+Pop3_F!C7</f>
        <v>518151.89</v>
      </c>
      <c r="D7" s="12">
        <f>Pop3_H!D7+Pop3_F!D7</f>
        <v>1621619.4</v>
      </c>
    </row>
    <row r="8" spans="1:4" x14ac:dyDescent="0.25">
      <c r="A8" s="19" t="s">
        <v>33</v>
      </c>
      <c r="B8" s="18">
        <f>Pop3_H!B8+Pop3_F!B8</f>
        <v>621897.54</v>
      </c>
      <c r="C8" s="22">
        <f>Pop3_H!C8+Pop3_F!C8</f>
        <v>252888.63999999998</v>
      </c>
      <c r="D8" s="12">
        <f>Pop3_H!D8+Pop3_F!D8</f>
        <v>874786.17999999993</v>
      </c>
    </row>
    <row r="9" spans="1:4" x14ac:dyDescent="0.25">
      <c r="A9" s="19" t="s">
        <v>34</v>
      </c>
      <c r="B9" s="18">
        <f>Pop3_H!B9+Pop3_F!B9</f>
        <v>540458.48</v>
      </c>
      <c r="C9" s="22">
        <f>Pop3_H!C9+Pop3_F!C9</f>
        <v>246450.28</v>
      </c>
      <c r="D9" s="12">
        <f>Pop3_H!D9+Pop3_F!D9</f>
        <v>786908.76</v>
      </c>
    </row>
    <row r="10" spans="1:4" x14ac:dyDescent="0.25">
      <c r="A10" s="19" t="s">
        <v>37</v>
      </c>
      <c r="B10" s="18">
        <f>Pop3_H!B10+Pop3_F!B10</f>
        <v>104890.94</v>
      </c>
      <c r="C10" s="22">
        <f>Pop3_H!C10+Pop3_F!C10</f>
        <v>148203.59999999998</v>
      </c>
      <c r="D10" s="12">
        <f>Pop3_H!D10+Pop3_F!D10</f>
        <v>253094.53999999998</v>
      </c>
    </row>
    <row r="11" spans="1:4" x14ac:dyDescent="0.25">
      <c r="A11" s="20" t="s">
        <v>85</v>
      </c>
      <c r="B11" s="21">
        <f>Pop3_H!B11+Pop3_F!B11</f>
        <v>3296836.98</v>
      </c>
      <c r="C11" s="24">
        <f>Pop3_H!C11+Pop3_F!C11</f>
        <v>2269559.9500000002</v>
      </c>
      <c r="D11" s="13">
        <f>Pop3_H!D11+Pop3_F!D11</f>
        <v>5566396.9299999997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346</v>
      </c>
      <c r="B14" s="40"/>
      <c r="C14" s="40"/>
      <c r="D14" s="40"/>
    </row>
    <row r="16" spans="1:4" x14ac:dyDescent="0.25">
      <c r="A16" s="3" t="s">
        <v>70</v>
      </c>
    </row>
    <row r="17" spans="1:4" x14ac:dyDescent="0.25">
      <c r="B17" s="14" t="s">
        <v>46</v>
      </c>
      <c r="C17" s="30" t="s">
        <v>47</v>
      </c>
      <c r="D17" s="23" t="s">
        <v>113</v>
      </c>
    </row>
    <row r="18" spans="1:4" x14ac:dyDescent="0.25">
      <c r="A18" s="17" t="s">
        <v>36</v>
      </c>
      <c r="B18" s="18">
        <f>Pop3_H!B18+Pop3_F!B18</f>
        <v>7558.99</v>
      </c>
      <c r="C18" s="22">
        <f>Pop3_H!C18+Pop3_F!C18</f>
        <v>3659121.5</v>
      </c>
      <c r="D18" s="11">
        <f>Pop3_H!D18+Pop3_F!D18</f>
        <v>3666680.49</v>
      </c>
    </row>
    <row r="19" spans="1:4" x14ac:dyDescent="0.25">
      <c r="A19" s="19" t="s">
        <v>30</v>
      </c>
      <c r="B19" s="18">
        <f>Pop3_H!B19+Pop3_F!B19</f>
        <v>113130.17000000001</v>
      </c>
      <c r="C19" s="22">
        <f>Pop3_H!C19+Pop3_F!C19</f>
        <v>3346414.11</v>
      </c>
      <c r="D19" s="12">
        <f>Pop3_H!D19+Pop3_F!D19</f>
        <v>3459544.2800000003</v>
      </c>
    </row>
    <row r="20" spans="1:4" x14ac:dyDescent="0.25">
      <c r="A20" s="19" t="s">
        <v>31</v>
      </c>
      <c r="B20" s="18">
        <f>Pop3_H!B20+Pop3_F!B20</f>
        <v>3258942.27</v>
      </c>
      <c r="C20" s="22">
        <f>Pop3_H!C20+Pop3_F!C20</f>
        <v>7026452.8300000001</v>
      </c>
      <c r="D20" s="12">
        <f>Pop3_H!D20+Pop3_F!D20</f>
        <v>10285395.100000001</v>
      </c>
    </row>
    <row r="21" spans="1:4" x14ac:dyDescent="0.25">
      <c r="A21" s="19" t="s">
        <v>32</v>
      </c>
      <c r="B21" s="18">
        <f>Pop3_H!B21+Pop3_F!B21</f>
        <v>6313147.5899999999</v>
      </c>
      <c r="C21" s="22">
        <f>Pop3_H!C21+Pop3_F!C21</f>
        <v>5097197.5</v>
      </c>
      <c r="D21" s="12">
        <f>Pop3_H!D21+Pop3_F!D21</f>
        <v>11410345.09</v>
      </c>
    </row>
    <row r="22" spans="1:4" x14ac:dyDescent="0.25">
      <c r="A22" s="19" t="s">
        <v>33</v>
      </c>
      <c r="B22" s="18">
        <f>Pop3_H!B22+Pop3_F!B22</f>
        <v>4687509.9399999995</v>
      </c>
      <c r="C22" s="22">
        <f>Pop3_H!C22+Pop3_F!C22</f>
        <v>2535503.46</v>
      </c>
      <c r="D22" s="12">
        <f>Pop3_H!D22+Pop3_F!D22</f>
        <v>7223013.4000000004</v>
      </c>
    </row>
    <row r="23" spans="1:4" x14ac:dyDescent="0.25">
      <c r="A23" s="19" t="s">
        <v>34</v>
      </c>
      <c r="B23" s="18">
        <f>Pop3_H!B23+Pop3_F!B23</f>
        <v>4609076.59</v>
      </c>
      <c r="C23" s="22">
        <f>Pop3_H!C23+Pop3_F!C23</f>
        <v>2579974.71</v>
      </c>
      <c r="D23" s="12">
        <f>Pop3_H!D23+Pop3_F!D23</f>
        <v>7189051.3000000007</v>
      </c>
    </row>
    <row r="24" spans="1:4" x14ac:dyDescent="0.25">
      <c r="A24" s="19" t="s">
        <v>37</v>
      </c>
      <c r="B24" s="18">
        <f>Pop3_H!B24+Pop3_F!B24</f>
        <v>1318145.6000000001</v>
      </c>
      <c r="C24" s="22">
        <f>Pop3_H!C24+Pop3_F!C24</f>
        <v>2198813.89</v>
      </c>
      <c r="D24" s="12">
        <f>Pop3_H!D24+Pop3_F!D24</f>
        <v>3516959.49</v>
      </c>
    </row>
    <row r="25" spans="1:4" x14ac:dyDescent="0.25">
      <c r="A25" s="20" t="s">
        <v>85</v>
      </c>
      <c r="B25" s="21">
        <f>Pop3_H!B25+Pop3_F!B25</f>
        <v>20307511.150000002</v>
      </c>
      <c r="C25" s="24">
        <f>Pop3_H!C25+Pop3_F!C25</f>
        <v>26443478</v>
      </c>
      <c r="D25" s="13">
        <f>Pop3_H!D25+Pop3_F!D25</f>
        <v>46750989.150000006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346</v>
      </c>
      <c r="B27" s="40"/>
      <c r="C27" s="40"/>
      <c r="D27" s="40"/>
    </row>
    <row r="29" spans="1:4" x14ac:dyDescent="0.25">
      <c r="A29" s="3" t="s">
        <v>28</v>
      </c>
    </row>
    <row r="30" spans="1:4" x14ac:dyDescent="0.25">
      <c r="B30" s="14" t="s">
        <v>46</v>
      </c>
      <c r="C30" s="30" t="s">
        <v>47</v>
      </c>
      <c r="D30" s="23" t="s">
        <v>113</v>
      </c>
    </row>
    <row r="31" spans="1:4" x14ac:dyDescent="0.25">
      <c r="A31" s="17" t="s">
        <v>36</v>
      </c>
      <c r="B31" s="18">
        <f t="shared" ref="B31:D38" si="0">B4+B18</f>
        <v>10403.369999999999</v>
      </c>
      <c r="C31" s="22">
        <f t="shared" si="0"/>
        <v>3846838.27</v>
      </c>
      <c r="D31" s="11">
        <f t="shared" si="0"/>
        <v>3857241.64</v>
      </c>
    </row>
    <row r="32" spans="1:4" x14ac:dyDescent="0.25">
      <c r="A32" s="19" t="s">
        <v>30</v>
      </c>
      <c r="B32" s="18">
        <f t="shared" si="0"/>
        <v>163056.24000000002</v>
      </c>
      <c r="C32" s="22">
        <f t="shared" si="0"/>
        <v>3597517.6599999997</v>
      </c>
      <c r="D32" s="12">
        <f t="shared" si="0"/>
        <v>3760573.9000000004</v>
      </c>
    </row>
    <row r="33" spans="1:4" x14ac:dyDescent="0.25">
      <c r="A33" s="19" t="s">
        <v>31</v>
      </c>
      <c r="B33" s="18">
        <f t="shared" si="0"/>
        <v>4132294.33</v>
      </c>
      <c r="C33" s="22">
        <f t="shared" si="0"/>
        <v>7691498.0499999998</v>
      </c>
      <c r="D33" s="12">
        <f t="shared" si="0"/>
        <v>11823792.380000001</v>
      </c>
    </row>
    <row r="34" spans="1:4" x14ac:dyDescent="0.25">
      <c r="A34" s="19" t="s">
        <v>32</v>
      </c>
      <c r="B34" s="18">
        <f t="shared" si="0"/>
        <v>7416615.0999999996</v>
      </c>
      <c r="C34" s="22">
        <f t="shared" si="0"/>
        <v>5615349.3899999997</v>
      </c>
      <c r="D34" s="12">
        <f t="shared" si="0"/>
        <v>13031964.49</v>
      </c>
    </row>
    <row r="35" spans="1:4" x14ac:dyDescent="0.25">
      <c r="A35" s="19" t="s">
        <v>33</v>
      </c>
      <c r="B35" s="18">
        <f t="shared" si="0"/>
        <v>5309407.4799999995</v>
      </c>
      <c r="C35" s="22">
        <f t="shared" si="0"/>
        <v>2788392.1</v>
      </c>
      <c r="D35" s="12">
        <f t="shared" si="0"/>
        <v>8097799.5800000001</v>
      </c>
    </row>
    <row r="36" spans="1:4" x14ac:dyDescent="0.25">
      <c r="A36" s="19" t="s">
        <v>34</v>
      </c>
      <c r="B36" s="18">
        <f t="shared" si="0"/>
        <v>5149535.07</v>
      </c>
      <c r="C36" s="22">
        <f t="shared" si="0"/>
        <v>2826424.9899999998</v>
      </c>
      <c r="D36" s="12">
        <f t="shared" si="0"/>
        <v>7975960.0600000005</v>
      </c>
    </row>
    <row r="37" spans="1:4" x14ac:dyDescent="0.25">
      <c r="A37" s="19" t="s">
        <v>37</v>
      </c>
      <c r="B37" s="18">
        <f t="shared" si="0"/>
        <v>1423036.54</v>
      </c>
      <c r="C37" s="22">
        <f t="shared" si="0"/>
        <v>2347017.4900000002</v>
      </c>
      <c r="D37" s="12">
        <f t="shared" si="0"/>
        <v>3770054.0300000003</v>
      </c>
    </row>
    <row r="38" spans="1:4" x14ac:dyDescent="0.25">
      <c r="A38" s="20" t="s">
        <v>85</v>
      </c>
      <c r="B38" s="21">
        <f t="shared" si="0"/>
        <v>23604348.130000003</v>
      </c>
      <c r="C38" s="24">
        <f t="shared" si="0"/>
        <v>28713037.949999999</v>
      </c>
      <c r="D38" s="13">
        <f t="shared" si="0"/>
        <v>52317386.080000006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46</vt:i4>
      </vt:variant>
    </vt:vector>
  </HeadingPairs>
  <TitlesOfParts>
    <vt:vector size="46" baseType="lpstr">
      <vt:lpstr>Sommaire</vt:lpstr>
      <vt:lpstr>Pop0_R</vt:lpstr>
      <vt:lpstr>Pop0_D</vt:lpstr>
      <vt:lpstr>Pop0</vt:lpstr>
      <vt:lpstr>Pop1</vt:lpstr>
      <vt:lpstr>Pop2</vt:lpstr>
      <vt:lpstr>Pop2_H</vt:lpstr>
      <vt:lpstr>Pop2_F</vt:lpstr>
      <vt:lpstr>Pop3</vt:lpstr>
      <vt:lpstr>Pop3_H</vt:lpstr>
      <vt:lpstr>Pop3_F</vt:lpstr>
      <vt:lpstr>Pop4</vt:lpstr>
      <vt:lpstr>Pop4_H</vt:lpstr>
      <vt:lpstr>Pop4_F</vt:lpstr>
      <vt:lpstr>Pop5</vt:lpstr>
      <vt:lpstr>Pop5_H</vt:lpstr>
      <vt:lpstr>Pop5_F</vt:lpstr>
      <vt:lpstr>Pop6</vt:lpstr>
      <vt:lpstr>Pop6_H</vt:lpstr>
      <vt:lpstr>Pop6_F</vt:lpstr>
      <vt:lpstr>Img1B</vt:lpstr>
      <vt:lpstr>Img2B</vt:lpstr>
      <vt:lpstr>Img3A</vt:lpstr>
      <vt:lpstr>Img3B</vt:lpstr>
      <vt:lpstr>Img3B_H</vt:lpstr>
      <vt:lpstr>Img3B_F</vt:lpstr>
      <vt:lpstr>Nat1</vt:lpstr>
      <vt:lpstr>Nat1_H</vt:lpstr>
      <vt:lpstr>Nat1_F</vt:lpstr>
      <vt:lpstr>Nat2</vt:lpstr>
      <vt:lpstr>Nat2_H</vt:lpstr>
      <vt:lpstr>Nat2_F</vt:lpstr>
      <vt:lpstr>Nat3A</vt:lpstr>
      <vt:lpstr>Nat3A_H</vt:lpstr>
      <vt:lpstr>Nat3A_F</vt:lpstr>
      <vt:lpstr>Nat3B</vt:lpstr>
      <vt:lpstr>For1</vt:lpstr>
      <vt:lpstr>For1_H</vt:lpstr>
      <vt:lpstr>For1_F</vt:lpstr>
      <vt:lpstr>For2</vt:lpstr>
      <vt:lpstr>For2_H</vt:lpstr>
      <vt:lpstr>For2_F</vt:lpstr>
      <vt:lpstr>Mig1</vt:lpstr>
      <vt:lpstr>Mig1_H</vt:lpstr>
      <vt:lpstr>Mig1_F</vt:lpstr>
      <vt:lpstr>Mig2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AUNAY Typhaine</dc:creator>
  <cp:lastModifiedBy>AUNAY Typhaine</cp:lastModifiedBy>
  <dcterms:created xsi:type="dcterms:W3CDTF">2016-11-08T10:43:01Z</dcterms:created>
  <dcterms:modified xsi:type="dcterms:W3CDTF">2018-02-20T13:50:08Z</dcterms:modified>
</cp:coreProperties>
</file>