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URTLO\Documents\02_Marroniers\2017\Chiffres Clefs\Métropole\"/>
    </mc:Choice>
  </mc:AlternateContent>
  <bookViews>
    <workbookView xWindow="0" yWindow="0" windowWidth="21600" windowHeight="9735" tabRatio="538"/>
  </bookViews>
  <sheets>
    <sheet name="Sommaire" sheetId="37" r:id="rId1"/>
    <sheet name="Pop0_R" sheetId="38" r:id="rId2"/>
    <sheet name="Pop0_D" sheetId="39" r:id="rId3"/>
    <sheet name="Pop0_Nai" sheetId="52" r:id="rId4"/>
    <sheet name="Pop0_Nat" sheetId="53" r:id="rId5"/>
    <sheet name="Pop0" sheetId="40" r:id="rId6"/>
    <sheet name="Pop1" sheetId="1" r:id="rId7"/>
    <sheet name="Pop2" sheetId="2" r:id="rId8"/>
    <sheet name="Pop2_H" sheetId="11" r:id="rId9"/>
    <sheet name="Pop2_F" sheetId="12" r:id="rId10"/>
    <sheet name="Pop3" sheetId="4" r:id="rId11"/>
    <sheet name="Pop3_H" sheetId="14" r:id="rId12"/>
    <sheet name="Pop3_F" sheetId="13" r:id="rId13"/>
    <sheet name="Pop4" sheetId="6" r:id="rId14"/>
    <sheet name="Pop4_H" sheetId="15" r:id="rId15"/>
    <sheet name="Pop4_F" sheetId="16" r:id="rId16"/>
    <sheet name="Pop5" sheetId="7" r:id="rId17"/>
    <sheet name="Pop5_H" sheetId="17" r:id="rId18"/>
    <sheet name="Pop5_F" sheetId="18" r:id="rId19"/>
    <sheet name="Pop6" sheetId="8" r:id="rId20"/>
    <sheet name="Pop6_H" sheetId="19" r:id="rId21"/>
    <sheet name="Pop6_F" sheetId="20" r:id="rId22"/>
    <sheet name="Img1B" sheetId="23" r:id="rId23"/>
    <sheet name="Img2B" sheetId="24" r:id="rId24"/>
    <sheet name="Img3A" sheetId="27" r:id="rId25"/>
    <sheet name="Img3B" sheetId="26" r:id="rId26"/>
    <sheet name="Img3B_H" sheetId="35" r:id="rId27"/>
    <sheet name="Img3B_F" sheetId="36" r:id="rId28"/>
    <sheet name="Nat1" sheetId="10" r:id="rId29"/>
    <sheet name="Nat1_H" sheetId="28" r:id="rId30"/>
    <sheet name="Nat1_F" sheetId="29" r:id="rId31"/>
    <sheet name="Nat2" sheetId="21" r:id="rId32"/>
    <sheet name="Nat2_H" sheetId="30" r:id="rId33"/>
    <sheet name="Nat2_F" sheetId="31" r:id="rId34"/>
    <sheet name="Nat3A" sheetId="34" r:id="rId35"/>
    <sheet name="Nat3A_H" sheetId="32" r:id="rId36"/>
    <sheet name="Nat3A_F" sheetId="33" r:id="rId37"/>
    <sheet name="Nat3B" sheetId="22" r:id="rId38"/>
    <sheet name="For1" sheetId="42" r:id="rId39"/>
    <sheet name="For1_H" sheetId="45" r:id="rId40"/>
    <sheet name="For1_F" sheetId="46" r:id="rId41"/>
    <sheet name="For2" sheetId="41" r:id="rId42"/>
    <sheet name="For2_H" sheetId="43" r:id="rId43"/>
    <sheet name="For2_F" sheetId="44" r:id="rId44"/>
    <sheet name="Mig1" sheetId="48" r:id="rId45"/>
    <sheet name="Mig1_H" sheetId="49" r:id="rId46"/>
    <sheet name="Mig1_F" sheetId="50" r:id="rId47"/>
    <sheet name="Mig2" sheetId="51" r:id="rId48"/>
  </sheets>
  <definedNames>
    <definedName name="_xlnm._FilterDatabase" localSheetId="3" hidden="1">Pop0_Nai!#REF!</definedName>
    <definedName name="_xlnm._FilterDatabase" localSheetId="4" hidden="1">Pop0_Nat!#REF!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0" l="1"/>
  <c r="J10" i="19"/>
  <c r="I10" i="20"/>
  <c r="J23" i="20"/>
  <c r="D10" i="20"/>
  <c r="E10" i="20"/>
  <c r="F10" i="20"/>
  <c r="G10" i="20"/>
  <c r="H10" i="20"/>
  <c r="C10" i="20"/>
  <c r="B10" i="20"/>
  <c r="F6" i="43" l="1"/>
  <c r="F7" i="43"/>
  <c r="D14" i="46"/>
  <c r="C10" i="17"/>
  <c r="D10" i="17"/>
  <c r="G10" i="17"/>
  <c r="B10" i="17"/>
  <c r="E10" i="17"/>
  <c r="F10" i="17"/>
  <c r="I27" i="12"/>
  <c r="I41" i="12" s="1"/>
  <c r="H27" i="12"/>
  <c r="H41" i="12" s="1"/>
  <c r="B27" i="12"/>
  <c r="C27" i="12"/>
  <c r="D27" i="12"/>
  <c r="E27" i="12"/>
  <c r="F27" i="12"/>
  <c r="G27" i="12"/>
  <c r="B27" i="11"/>
  <c r="C27" i="11"/>
  <c r="D27" i="11"/>
  <c r="E27" i="11"/>
  <c r="F27" i="11"/>
  <c r="J4" i="11"/>
  <c r="J5" i="11"/>
  <c r="J6" i="11"/>
  <c r="J7" i="11"/>
  <c r="J8" i="11"/>
  <c r="J9" i="11"/>
  <c r="J10" i="11"/>
  <c r="J11" i="11"/>
  <c r="F5" i="43" l="1"/>
  <c r="F8" i="43"/>
  <c r="F4" i="43"/>
  <c r="H12" i="12"/>
  <c r="A41" i="22" l="1"/>
  <c r="A20" i="22"/>
  <c r="A20" i="33"/>
  <c r="A10" i="33"/>
  <c r="A20" i="32"/>
  <c r="A10" i="32"/>
  <c r="A20" i="31"/>
  <c r="A40" i="31"/>
  <c r="A20" i="30"/>
  <c r="A40" i="30"/>
  <c r="A40" i="29"/>
  <c r="A40" i="28"/>
  <c r="C10" i="43" l="1"/>
  <c r="D10" i="43"/>
  <c r="B10" i="43"/>
  <c r="E10" i="43"/>
  <c r="I27" i="11"/>
  <c r="H27" i="11"/>
  <c r="I12" i="11"/>
  <c r="H12" i="11"/>
  <c r="I12" i="12" l="1"/>
  <c r="F17" i="38"/>
  <c r="B4" i="26" l="1"/>
  <c r="C4" i="26"/>
  <c r="D4" i="26"/>
  <c r="E4" i="26"/>
  <c r="F4" i="26"/>
  <c r="G4" i="26"/>
  <c r="H4" i="26"/>
  <c r="I4" i="26"/>
  <c r="B5" i="26"/>
  <c r="C5" i="26"/>
  <c r="D5" i="26"/>
  <c r="E5" i="26"/>
  <c r="F5" i="26"/>
  <c r="G5" i="26"/>
  <c r="H5" i="26"/>
  <c r="I5" i="26"/>
  <c r="B6" i="26"/>
  <c r="C6" i="26"/>
  <c r="D6" i="26"/>
  <c r="E6" i="26"/>
  <c r="F6" i="26"/>
  <c r="G6" i="26"/>
  <c r="H6" i="26"/>
  <c r="I6" i="26"/>
  <c r="B7" i="26"/>
  <c r="C7" i="26"/>
  <c r="D7" i="26"/>
  <c r="E7" i="26"/>
  <c r="F7" i="26"/>
  <c r="G7" i="26"/>
  <c r="H7" i="26"/>
  <c r="I7" i="26"/>
  <c r="B8" i="26"/>
  <c r="C8" i="26"/>
  <c r="D8" i="26"/>
  <c r="E8" i="26"/>
  <c r="F8" i="26"/>
  <c r="G8" i="26"/>
  <c r="H8" i="26"/>
  <c r="I8" i="26"/>
  <c r="B9" i="26"/>
  <c r="C9" i="26"/>
  <c r="D9" i="26"/>
  <c r="E9" i="26"/>
  <c r="F9" i="26"/>
  <c r="G9" i="26"/>
  <c r="H9" i="26"/>
  <c r="I9" i="26"/>
  <c r="B10" i="26"/>
  <c r="C10" i="26"/>
  <c r="D10" i="26"/>
  <c r="E10" i="26"/>
  <c r="F10" i="26"/>
  <c r="G10" i="26"/>
  <c r="H10" i="26"/>
  <c r="I10" i="26"/>
  <c r="B11" i="26"/>
  <c r="C11" i="26"/>
  <c r="D11" i="26"/>
  <c r="E11" i="26"/>
  <c r="F11" i="26"/>
  <c r="G11" i="26"/>
  <c r="H11" i="26"/>
  <c r="I11" i="26"/>
  <c r="B12" i="26"/>
  <c r="C12" i="26"/>
  <c r="D12" i="26"/>
  <c r="E12" i="26"/>
  <c r="F12" i="26"/>
  <c r="G12" i="26"/>
  <c r="H12" i="26"/>
  <c r="I12" i="26"/>
  <c r="B13" i="26"/>
  <c r="C13" i="26"/>
  <c r="D13" i="26"/>
  <c r="E13" i="26"/>
  <c r="F13" i="26"/>
  <c r="G13" i="26"/>
  <c r="H13" i="26"/>
  <c r="I13" i="26"/>
  <c r="B14" i="26"/>
  <c r="C14" i="26"/>
  <c r="D14" i="26"/>
  <c r="E14" i="26"/>
  <c r="F14" i="26"/>
  <c r="G14" i="26"/>
  <c r="H14" i="26"/>
  <c r="I14" i="26"/>
  <c r="B12" i="27"/>
  <c r="C12" i="27"/>
  <c r="B12" i="11" l="1"/>
  <c r="C12" i="11"/>
  <c r="D12" i="11"/>
  <c r="E12" i="11"/>
  <c r="F12" i="11"/>
  <c r="G12" i="11"/>
  <c r="J19" i="11"/>
  <c r="J20" i="11"/>
  <c r="J21" i="11"/>
  <c r="J22" i="11"/>
  <c r="J23" i="11"/>
  <c r="J24" i="11"/>
  <c r="J25" i="11"/>
  <c r="J26" i="11"/>
  <c r="J4" i="12"/>
  <c r="J5" i="12"/>
  <c r="J6" i="12"/>
  <c r="J7" i="12"/>
  <c r="J8" i="12"/>
  <c r="J9" i="12"/>
  <c r="J10" i="12"/>
  <c r="J11" i="12"/>
  <c r="J19" i="12"/>
  <c r="J20" i="12"/>
  <c r="J21" i="12"/>
  <c r="J22" i="12"/>
  <c r="J23" i="12"/>
  <c r="J24" i="12"/>
  <c r="J25" i="12"/>
  <c r="J26" i="12"/>
  <c r="B4" i="2"/>
  <c r="C4" i="2"/>
  <c r="D4" i="2"/>
  <c r="E4" i="2"/>
  <c r="F4" i="2"/>
  <c r="G4" i="2"/>
  <c r="H4" i="2"/>
  <c r="I4" i="2"/>
  <c r="B5" i="2"/>
  <c r="C5" i="2"/>
  <c r="D5" i="2"/>
  <c r="E5" i="2"/>
  <c r="F5" i="2"/>
  <c r="G5" i="2"/>
  <c r="H5" i="2"/>
  <c r="I5" i="2"/>
  <c r="B6" i="2"/>
  <c r="C6" i="2"/>
  <c r="D6" i="2"/>
  <c r="E6" i="2"/>
  <c r="F6" i="2"/>
  <c r="G6" i="2"/>
  <c r="H6" i="2"/>
  <c r="I6" i="2"/>
  <c r="B7" i="2"/>
  <c r="C7" i="2"/>
  <c r="D7" i="2"/>
  <c r="E7" i="2"/>
  <c r="F7" i="2"/>
  <c r="G7" i="2"/>
  <c r="H7" i="2"/>
  <c r="I7" i="2"/>
  <c r="B8" i="2"/>
  <c r="C8" i="2"/>
  <c r="D8" i="2"/>
  <c r="E8" i="2"/>
  <c r="F8" i="2"/>
  <c r="G8" i="2"/>
  <c r="H8" i="2"/>
  <c r="I8" i="2"/>
  <c r="B9" i="2"/>
  <c r="C9" i="2"/>
  <c r="D9" i="2"/>
  <c r="E9" i="2"/>
  <c r="F9" i="2"/>
  <c r="G9" i="2"/>
  <c r="H9" i="2"/>
  <c r="I9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D18" i="38"/>
  <c r="F18" i="38" s="1"/>
  <c r="D19" i="38"/>
  <c r="F19" i="38" s="1"/>
  <c r="D20" i="38"/>
  <c r="F20" i="38" s="1"/>
  <c r="J4" i="2" l="1"/>
  <c r="J5" i="2"/>
  <c r="J7" i="2"/>
  <c r="J9" i="2"/>
  <c r="J8" i="2"/>
  <c r="J11" i="2"/>
  <c r="J10" i="2"/>
  <c r="J6" i="2"/>
  <c r="J12" i="11"/>
  <c r="J33" i="50"/>
  <c r="I33" i="50"/>
  <c r="H33" i="50"/>
  <c r="G33" i="50"/>
  <c r="J32" i="50"/>
  <c r="I32" i="50"/>
  <c r="H32" i="50"/>
  <c r="G32" i="50"/>
  <c r="J31" i="50"/>
  <c r="I31" i="50"/>
  <c r="H31" i="50"/>
  <c r="G31" i="50"/>
  <c r="J30" i="50"/>
  <c r="I30" i="50"/>
  <c r="H30" i="50"/>
  <c r="G30" i="50"/>
  <c r="A36" i="50" s="1"/>
  <c r="A24" i="50"/>
  <c r="A12" i="50"/>
  <c r="A24" i="49"/>
  <c r="A12" i="49"/>
  <c r="A20" i="29"/>
  <c r="A20" i="28"/>
  <c r="F5" i="23" l="1"/>
  <c r="F6" i="23"/>
  <c r="F7" i="23"/>
  <c r="F8" i="23"/>
  <c r="F9" i="23"/>
  <c r="F10" i="23"/>
  <c r="F11" i="23"/>
  <c r="F12" i="23"/>
  <c r="F13" i="23"/>
  <c r="F14" i="23"/>
  <c r="F4" i="23"/>
  <c r="J14" i="36" l="1"/>
  <c r="J13" i="36"/>
  <c r="J12" i="36"/>
  <c r="J11" i="36"/>
  <c r="J10" i="36"/>
  <c r="J9" i="36"/>
  <c r="J8" i="36"/>
  <c r="J7" i="36"/>
  <c r="J6" i="36"/>
  <c r="J5" i="36"/>
  <c r="J4" i="36"/>
  <c r="G38" i="30"/>
  <c r="F38" i="30"/>
  <c r="E38" i="30"/>
  <c r="D38" i="30"/>
  <c r="C38" i="30"/>
  <c r="B38" i="30"/>
  <c r="J15" i="36" l="1"/>
  <c r="I39" i="22"/>
  <c r="H39" i="22"/>
  <c r="G39" i="22"/>
  <c r="F39" i="22"/>
  <c r="E39" i="22"/>
  <c r="D39" i="22"/>
  <c r="C39" i="22"/>
  <c r="B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C17" i="22"/>
  <c r="D17" i="22"/>
  <c r="E17" i="22"/>
  <c r="F17" i="22"/>
  <c r="G17" i="22"/>
  <c r="H17" i="22"/>
  <c r="I17" i="22"/>
  <c r="B17" i="22"/>
  <c r="J5" i="22"/>
  <c r="J6" i="22"/>
  <c r="J7" i="22"/>
  <c r="J8" i="22"/>
  <c r="J9" i="22"/>
  <c r="J10" i="22"/>
  <c r="J11" i="22"/>
  <c r="J12" i="22"/>
  <c r="J13" i="22"/>
  <c r="J14" i="22"/>
  <c r="J15" i="22"/>
  <c r="J16" i="22"/>
  <c r="I18" i="33"/>
  <c r="H18" i="33"/>
  <c r="G18" i="33"/>
  <c r="F18" i="33"/>
  <c r="E18" i="33"/>
  <c r="D18" i="33"/>
  <c r="C18" i="33"/>
  <c r="B18" i="33"/>
  <c r="I7" i="33"/>
  <c r="H7" i="33"/>
  <c r="G7" i="33"/>
  <c r="F7" i="33"/>
  <c r="E7" i="33"/>
  <c r="D7" i="33"/>
  <c r="C7" i="33"/>
  <c r="B7" i="33"/>
  <c r="J17" i="33"/>
  <c r="J16" i="33"/>
  <c r="J15" i="33"/>
  <c r="J6" i="33"/>
  <c r="J5" i="33"/>
  <c r="J4" i="33"/>
  <c r="J17" i="32"/>
  <c r="J16" i="32"/>
  <c r="J15" i="32"/>
  <c r="I18" i="32"/>
  <c r="H18" i="32"/>
  <c r="G18" i="32"/>
  <c r="F18" i="32"/>
  <c r="E18" i="32"/>
  <c r="D18" i="32"/>
  <c r="C18" i="32"/>
  <c r="B18" i="32"/>
  <c r="C7" i="32"/>
  <c r="D7" i="32"/>
  <c r="E7" i="32"/>
  <c r="F7" i="32"/>
  <c r="G7" i="32"/>
  <c r="H7" i="32"/>
  <c r="I7" i="32"/>
  <c r="B7" i="32"/>
  <c r="J5" i="32"/>
  <c r="J6" i="32"/>
  <c r="J4" i="32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16" i="31"/>
  <c r="H15" i="31"/>
  <c r="H14" i="31"/>
  <c r="H13" i="31"/>
  <c r="H12" i="31"/>
  <c r="H11" i="31"/>
  <c r="H10" i="31"/>
  <c r="H9" i="31"/>
  <c r="H8" i="31"/>
  <c r="H7" i="31"/>
  <c r="H6" i="31"/>
  <c r="H5" i="31"/>
  <c r="G38" i="31"/>
  <c r="F38" i="31"/>
  <c r="E38" i="31"/>
  <c r="D38" i="31"/>
  <c r="C38" i="31"/>
  <c r="B38" i="31"/>
  <c r="G17" i="31"/>
  <c r="F17" i="31"/>
  <c r="E17" i="31"/>
  <c r="D17" i="31"/>
  <c r="C17" i="31"/>
  <c r="B17" i="31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C17" i="30"/>
  <c r="D17" i="30"/>
  <c r="E17" i="30"/>
  <c r="F17" i="30"/>
  <c r="G17" i="30"/>
  <c r="B17" i="30"/>
  <c r="H5" i="30"/>
  <c r="H6" i="30"/>
  <c r="H7" i="30"/>
  <c r="H8" i="30"/>
  <c r="H9" i="30"/>
  <c r="H10" i="30"/>
  <c r="H11" i="30"/>
  <c r="H12" i="30"/>
  <c r="H13" i="30"/>
  <c r="H14" i="30"/>
  <c r="H15" i="30"/>
  <c r="H16" i="30"/>
  <c r="E38" i="29"/>
  <c r="D38" i="29"/>
  <c r="C38" i="29"/>
  <c r="B38" i="29"/>
  <c r="E17" i="29"/>
  <c r="D17" i="29"/>
  <c r="C17" i="29"/>
  <c r="B17" i="29"/>
  <c r="E38" i="28"/>
  <c r="D38" i="28"/>
  <c r="C38" i="28"/>
  <c r="B38" i="28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16" i="29"/>
  <c r="F15" i="29"/>
  <c r="F14" i="29"/>
  <c r="F13" i="29"/>
  <c r="F12" i="29"/>
  <c r="F11" i="29"/>
  <c r="F10" i="29"/>
  <c r="F9" i="29"/>
  <c r="F8" i="29"/>
  <c r="F7" i="29"/>
  <c r="F6" i="29"/>
  <c r="F5" i="29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C17" i="28"/>
  <c r="D17" i="28"/>
  <c r="E17" i="28"/>
  <c r="B17" i="28"/>
  <c r="F5" i="28"/>
  <c r="F6" i="28"/>
  <c r="F7" i="28"/>
  <c r="F8" i="28"/>
  <c r="F9" i="28"/>
  <c r="F10" i="28"/>
  <c r="F11" i="28"/>
  <c r="F12" i="28"/>
  <c r="F13" i="28"/>
  <c r="F14" i="28"/>
  <c r="F15" i="28"/>
  <c r="F16" i="28"/>
  <c r="E33" i="23"/>
  <c r="D33" i="23"/>
  <c r="C33" i="23"/>
  <c r="B33" i="23"/>
  <c r="F32" i="23"/>
  <c r="F31" i="23"/>
  <c r="F30" i="23"/>
  <c r="F29" i="23"/>
  <c r="F28" i="23"/>
  <c r="F27" i="23"/>
  <c r="F26" i="23"/>
  <c r="F25" i="23"/>
  <c r="F24" i="23"/>
  <c r="F23" i="23"/>
  <c r="F22" i="23"/>
  <c r="C15" i="23"/>
  <c r="D15" i="23"/>
  <c r="E15" i="23"/>
  <c r="B15" i="23"/>
  <c r="J22" i="20"/>
  <c r="J21" i="20"/>
  <c r="J20" i="20"/>
  <c r="J19" i="20"/>
  <c r="J18" i="20"/>
  <c r="J17" i="20"/>
  <c r="J9" i="20"/>
  <c r="J8" i="20"/>
  <c r="J7" i="20"/>
  <c r="J6" i="20"/>
  <c r="J5" i="20"/>
  <c r="J4" i="20"/>
  <c r="J22" i="19"/>
  <c r="J21" i="19"/>
  <c r="J20" i="19"/>
  <c r="J19" i="19"/>
  <c r="J18" i="19"/>
  <c r="J17" i="19"/>
  <c r="I23" i="20"/>
  <c r="H23" i="20"/>
  <c r="G23" i="20"/>
  <c r="F23" i="20"/>
  <c r="E23" i="20"/>
  <c r="D23" i="20"/>
  <c r="C23" i="20"/>
  <c r="B23" i="20"/>
  <c r="I23" i="19"/>
  <c r="H23" i="19"/>
  <c r="G23" i="19"/>
  <c r="F23" i="19"/>
  <c r="E23" i="19"/>
  <c r="D23" i="19"/>
  <c r="C23" i="19"/>
  <c r="B23" i="19"/>
  <c r="J5" i="19"/>
  <c r="J6" i="19"/>
  <c r="J7" i="19"/>
  <c r="J8" i="19"/>
  <c r="J9" i="19"/>
  <c r="J4" i="19"/>
  <c r="C10" i="19"/>
  <c r="D10" i="19"/>
  <c r="E10" i="19"/>
  <c r="F10" i="19"/>
  <c r="G10" i="19"/>
  <c r="H10" i="19"/>
  <c r="I10" i="19"/>
  <c r="B10" i="19"/>
  <c r="H22" i="18"/>
  <c r="H21" i="18"/>
  <c r="H20" i="18"/>
  <c r="H19" i="18"/>
  <c r="H18" i="18"/>
  <c r="H17" i="18"/>
  <c r="H9" i="18"/>
  <c r="H8" i="18"/>
  <c r="H7" i="18"/>
  <c r="H6" i="18"/>
  <c r="H5" i="18"/>
  <c r="H4" i="18"/>
  <c r="H22" i="17"/>
  <c r="H21" i="17"/>
  <c r="H20" i="17"/>
  <c r="H19" i="17"/>
  <c r="H18" i="17"/>
  <c r="H17" i="17"/>
  <c r="G23" i="17"/>
  <c r="F23" i="17"/>
  <c r="E23" i="17"/>
  <c r="D23" i="17"/>
  <c r="C23" i="17"/>
  <c r="B23" i="17"/>
  <c r="G10" i="18"/>
  <c r="F10" i="18"/>
  <c r="E10" i="18"/>
  <c r="D10" i="18"/>
  <c r="C10" i="18"/>
  <c r="B10" i="18"/>
  <c r="G23" i="18"/>
  <c r="F23" i="18"/>
  <c r="E23" i="18"/>
  <c r="D23" i="18"/>
  <c r="C23" i="18"/>
  <c r="B23" i="18"/>
  <c r="H5" i="17"/>
  <c r="H6" i="17"/>
  <c r="H7" i="17"/>
  <c r="H8" i="17"/>
  <c r="H9" i="17"/>
  <c r="H10" i="17"/>
  <c r="H4" i="17"/>
  <c r="C25" i="16"/>
  <c r="B25" i="16"/>
  <c r="C11" i="16"/>
  <c r="B11" i="16"/>
  <c r="C25" i="15"/>
  <c r="B25" i="15"/>
  <c r="D24" i="16"/>
  <c r="D23" i="16"/>
  <c r="D22" i="16"/>
  <c r="D21" i="16"/>
  <c r="D20" i="16"/>
  <c r="D19" i="16"/>
  <c r="D18" i="16"/>
  <c r="D10" i="16"/>
  <c r="D9" i="16"/>
  <c r="D8" i="16"/>
  <c r="D7" i="16"/>
  <c r="D6" i="16"/>
  <c r="D5" i="16"/>
  <c r="D4" i="16"/>
  <c r="D24" i="15"/>
  <c r="D23" i="15"/>
  <c r="D22" i="15"/>
  <c r="D21" i="15"/>
  <c r="D20" i="15"/>
  <c r="D19" i="15"/>
  <c r="D18" i="15"/>
  <c r="C11" i="15"/>
  <c r="B11" i="15"/>
  <c r="D5" i="15"/>
  <c r="D6" i="15"/>
  <c r="D7" i="15"/>
  <c r="D8" i="15"/>
  <c r="D9" i="15"/>
  <c r="D10" i="15"/>
  <c r="D4" i="15"/>
  <c r="C25" i="13"/>
  <c r="B25" i="13"/>
  <c r="C11" i="13"/>
  <c r="B11" i="13"/>
  <c r="C25" i="14"/>
  <c r="B25" i="14"/>
  <c r="D24" i="13"/>
  <c r="D23" i="13"/>
  <c r="D22" i="13"/>
  <c r="D21" i="13"/>
  <c r="D20" i="13"/>
  <c r="D19" i="13"/>
  <c r="D18" i="13"/>
  <c r="D10" i="13"/>
  <c r="D9" i="13"/>
  <c r="D8" i="13"/>
  <c r="D7" i="13"/>
  <c r="D6" i="13"/>
  <c r="D5" i="13"/>
  <c r="D4" i="13"/>
  <c r="D24" i="14"/>
  <c r="D23" i="14"/>
  <c r="D22" i="14"/>
  <c r="D21" i="14"/>
  <c r="D20" i="14"/>
  <c r="D19" i="14"/>
  <c r="D18" i="14"/>
  <c r="C11" i="14"/>
  <c r="B11" i="14"/>
  <c r="D5" i="14"/>
  <c r="D6" i="14"/>
  <c r="D7" i="14"/>
  <c r="D8" i="14"/>
  <c r="D9" i="14"/>
  <c r="D10" i="14"/>
  <c r="D4" i="14"/>
  <c r="I12" i="2"/>
  <c r="H12" i="2"/>
  <c r="G12" i="12"/>
  <c r="G12" i="2" s="1"/>
  <c r="F12" i="12"/>
  <c r="F12" i="2" s="1"/>
  <c r="E12" i="12"/>
  <c r="E12" i="2" s="1"/>
  <c r="D12" i="12"/>
  <c r="D12" i="2" s="1"/>
  <c r="C12" i="12"/>
  <c r="C12" i="2" s="1"/>
  <c r="B12" i="12"/>
  <c r="B12" i="2" s="1"/>
  <c r="J27" i="11"/>
  <c r="G27" i="11"/>
  <c r="C61" i="1"/>
  <c r="B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4" i="1"/>
  <c r="C29" i="1"/>
  <c r="B29" i="1"/>
  <c r="J7" i="32" l="1"/>
  <c r="J7" i="33"/>
  <c r="J18" i="33"/>
  <c r="F38" i="29"/>
  <c r="D11" i="14"/>
  <c r="J39" i="22"/>
  <c r="J17" i="22"/>
  <c r="J18" i="32"/>
  <c r="H38" i="31"/>
  <c r="F38" i="28"/>
  <c r="F17" i="29"/>
  <c r="F17" i="28"/>
  <c r="F15" i="23"/>
  <c r="D25" i="16"/>
  <c r="D11" i="16"/>
  <c r="D25" i="15"/>
  <c r="D11" i="15"/>
  <c r="D25" i="13"/>
  <c r="D11" i="13"/>
  <c r="D25" i="14"/>
  <c r="F33" i="23"/>
  <c r="H38" i="30"/>
  <c r="H17" i="31"/>
  <c r="H17" i="30"/>
  <c r="J23" i="19"/>
  <c r="H23" i="18"/>
  <c r="H10" i="18"/>
  <c r="H23" i="17"/>
  <c r="J27" i="12"/>
  <c r="J12" i="12"/>
  <c r="J12" i="2" s="1"/>
  <c r="D61" i="1"/>
  <c r="D29" i="1"/>
  <c r="C27" i="27"/>
  <c r="B27" i="27"/>
  <c r="D26" i="27"/>
  <c r="D25" i="27"/>
  <c r="D24" i="27"/>
  <c r="D23" i="27"/>
  <c r="D22" i="27"/>
  <c r="D21" i="27"/>
  <c r="D20" i="27"/>
  <c r="D19" i="27"/>
  <c r="H32" i="24"/>
  <c r="H31" i="24"/>
  <c r="H30" i="24"/>
  <c r="H29" i="24"/>
  <c r="H28" i="24"/>
  <c r="H27" i="24"/>
  <c r="H26" i="24"/>
  <c r="H25" i="24"/>
  <c r="H24" i="24"/>
  <c r="H23" i="24"/>
  <c r="H22" i="24"/>
  <c r="G33" i="24"/>
  <c r="F33" i="24"/>
  <c r="E33" i="24"/>
  <c r="D33" i="24"/>
  <c r="C33" i="24"/>
  <c r="B33" i="24"/>
  <c r="H5" i="24"/>
  <c r="H6" i="24"/>
  <c r="H7" i="24"/>
  <c r="H8" i="24"/>
  <c r="H9" i="24"/>
  <c r="H10" i="24"/>
  <c r="H11" i="24"/>
  <c r="H12" i="24"/>
  <c r="H13" i="24"/>
  <c r="H14" i="24"/>
  <c r="H4" i="24"/>
  <c r="C15" i="24"/>
  <c r="D15" i="24"/>
  <c r="E15" i="24"/>
  <c r="F15" i="24"/>
  <c r="G15" i="24"/>
  <c r="B15" i="24"/>
  <c r="I15" i="36"/>
  <c r="H15" i="36"/>
  <c r="G15" i="36"/>
  <c r="F15" i="36"/>
  <c r="E15" i="36"/>
  <c r="D15" i="36"/>
  <c r="C15" i="36"/>
  <c r="B15" i="36"/>
  <c r="C15" i="35"/>
  <c r="D15" i="35"/>
  <c r="E15" i="35"/>
  <c r="F15" i="35"/>
  <c r="G15" i="35"/>
  <c r="H15" i="35"/>
  <c r="I15" i="35"/>
  <c r="B15" i="35"/>
  <c r="J5" i="35"/>
  <c r="J6" i="35"/>
  <c r="J7" i="35"/>
  <c r="J8" i="35"/>
  <c r="J9" i="35"/>
  <c r="J10" i="35"/>
  <c r="J11" i="35"/>
  <c r="J12" i="35"/>
  <c r="J13" i="35"/>
  <c r="J14" i="35"/>
  <c r="J4" i="35"/>
  <c r="D5" i="27"/>
  <c r="D6" i="27"/>
  <c r="D7" i="27"/>
  <c r="D8" i="27"/>
  <c r="D9" i="27"/>
  <c r="D10" i="27"/>
  <c r="D11" i="27"/>
  <c r="D4" i="27"/>
  <c r="H33" i="24" l="1"/>
  <c r="H15" i="24"/>
  <c r="J15" i="35"/>
  <c r="D27" i="27"/>
  <c r="D12" i="27"/>
  <c r="J21" i="48" l="1"/>
  <c r="I21" i="48"/>
  <c r="H21" i="48"/>
  <c r="G21" i="48"/>
  <c r="E21" i="48"/>
  <c r="D21" i="48"/>
  <c r="C21" i="48"/>
  <c r="B21" i="48"/>
  <c r="J20" i="48"/>
  <c r="I20" i="48"/>
  <c r="H20" i="48"/>
  <c r="G20" i="48"/>
  <c r="E20" i="48"/>
  <c r="D20" i="48"/>
  <c r="C20" i="48"/>
  <c r="B20" i="48"/>
  <c r="J19" i="48"/>
  <c r="I19" i="48"/>
  <c r="H19" i="48"/>
  <c r="G19" i="48"/>
  <c r="E19" i="48"/>
  <c r="D19" i="48"/>
  <c r="C19" i="48"/>
  <c r="B19" i="48"/>
  <c r="J18" i="48"/>
  <c r="I18" i="48"/>
  <c r="H18" i="48"/>
  <c r="G18" i="48"/>
  <c r="A24" i="48" s="1"/>
  <c r="E18" i="48"/>
  <c r="D18" i="48"/>
  <c r="C18" i="48"/>
  <c r="B18" i="48"/>
  <c r="C5" i="48"/>
  <c r="D5" i="48"/>
  <c r="E5" i="48"/>
  <c r="G5" i="48"/>
  <c r="H5" i="48"/>
  <c r="I5" i="48"/>
  <c r="J5" i="48"/>
  <c r="C6" i="48"/>
  <c r="D6" i="48"/>
  <c r="E6" i="48"/>
  <c r="G6" i="48"/>
  <c r="H6" i="48"/>
  <c r="I6" i="48"/>
  <c r="J6" i="48"/>
  <c r="C7" i="48"/>
  <c r="D7" i="48"/>
  <c r="E7" i="48"/>
  <c r="G7" i="48"/>
  <c r="H7" i="48"/>
  <c r="I7" i="48"/>
  <c r="J7" i="48"/>
  <c r="C8" i="48"/>
  <c r="D8" i="48"/>
  <c r="E8" i="48"/>
  <c r="G8" i="48"/>
  <c r="H8" i="48"/>
  <c r="I8" i="48"/>
  <c r="J8" i="48"/>
  <c r="B6" i="48"/>
  <c r="B7" i="48"/>
  <c r="B8" i="48"/>
  <c r="B5" i="48"/>
  <c r="A12" i="48" s="1"/>
  <c r="E41" i="51"/>
  <c r="D41" i="51"/>
  <c r="C41" i="51"/>
  <c r="B41" i="51"/>
  <c r="E40" i="51"/>
  <c r="D40" i="51"/>
  <c r="C40" i="51"/>
  <c r="B40" i="51"/>
  <c r="E39" i="51"/>
  <c r="D39" i="51"/>
  <c r="C39" i="51"/>
  <c r="B39" i="51"/>
  <c r="E38" i="51"/>
  <c r="D38" i="51"/>
  <c r="C38" i="51"/>
  <c r="B38" i="51"/>
  <c r="E37" i="51"/>
  <c r="D37" i="51"/>
  <c r="C37" i="51"/>
  <c r="B37" i="51"/>
  <c r="E36" i="51"/>
  <c r="D36" i="51"/>
  <c r="C36" i="51"/>
  <c r="B36" i="51"/>
  <c r="E35" i="51"/>
  <c r="D35" i="51"/>
  <c r="C35" i="51"/>
  <c r="B35" i="51"/>
  <c r="E34" i="51"/>
  <c r="D34" i="51"/>
  <c r="C34" i="51"/>
  <c r="B34" i="51"/>
  <c r="E28" i="51"/>
  <c r="D28" i="51"/>
  <c r="C28" i="51"/>
  <c r="B28" i="51"/>
  <c r="F27" i="51"/>
  <c r="F26" i="51"/>
  <c r="F25" i="51"/>
  <c r="F24" i="51"/>
  <c r="F23" i="51"/>
  <c r="F22" i="51"/>
  <c r="F21" i="51"/>
  <c r="F20" i="51"/>
  <c r="E12" i="51"/>
  <c r="D12" i="51"/>
  <c r="C12" i="51"/>
  <c r="C42" i="51" s="1"/>
  <c r="B12" i="51"/>
  <c r="B42" i="51" s="1"/>
  <c r="F11" i="51"/>
  <c r="F10" i="51"/>
  <c r="F9" i="51"/>
  <c r="F8" i="51"/>
  <c r="F7" i="51"/>
  <c r="F6" i="51"/>
  <c r="F5" i="51"/>
  <c r="F35" i="51" s="1"/>
  <c r="F4" i="51"/>
  <c r="F34" i="51" s="1"/>
  <c r="E33" i="50"/>
  <c r="D33" i="50"/>
  <c r="C33" i="50"/>
  <c r="B33" i="50"/>
  <c r="E32" i="50"/>
  <c r="D32" i="50"/>
  <c r="C32" i="50"/>
  <c r="B32" i="50"/>
  <c r="E31" i="50"/>
  <c r="D31" i="50"/>
  <c r="C31" i="50"/>
  <c r="B31" i="50"/>
  <c r="E30" i="50"/>
  <c r="D30" i="50"/>
  <c r="C30" i="50"/>
  <c r="B30" i="50"/>
  <c r="J22" i="50"/>
  <c r="I22" i="50"/>
  <c r="H22" i="50"/>
  <c r="G22" i="50"/>
  <c r="E22" i="50"/>
  <c r="D22" i="50"/>
  <c r="C22" i="50"/>
  <c r="B22" i="50"/>
  <c r="O21" i="50"/>
  <c r="N21" i="50"/>
  <c r="M21" i="50"/>
  <c r="L21" i="50"/>
  <c r="K21" i="50"/>
  <c r="F21" i="50"/>
  <c r="O20" i="50"/>
  <c r="N20" i="50"/>
  <c r="M20" i="50"/>
  <c r="L20" i="50"/>
  <c r="K20" i="50"/>
  <c r="F20" i="50"/>
  <c r="O19" i="50"/>
  <c r="N19" i="50"/>
  <c r="M19" i="50"/>
  <c r="L19" i="50"/>
  <c r="K19" i="50"/>
  <c r="F19" i="50"/>
  <c r="O18" i="50"/>
  <c r="N18" i="50"/>
  <c r="M18" i="50"/>
  <c r="L18" i="50"/>
  <c r="K18" i="50"/>
  <c r="F18" i="50"/>
  <c r="J9" i="50"/>
  <c r="I9" i="50"/>
  <c r="H9" i="50"/>
  <c r="G9" i="50"/>
  <c r="E9" i="50"/>
  <c r="D9" i="50"/>
  <c r="C9" i="50"/>
  <c r="B9" i="50"/>
  <c r="O8" i="50"/>
  <c r="O33" i="50" s="1"/>
  <c r="N8" i="50"/>
  <c r="M8" i="50"/>
  <c r="L8" i="50"/>
  <c r="L33" i="50" s="1"/>
  <c r="K8" i="50"/>
  <c r="F8" i="50"/>
  <c r="O7" i="50"/>
  <c r="N7" i="50"/>
  <c r="M7" i="50"/>
  <c r="M32" i="50" s="1"/>
  <c r="L7" i="50"/>
  <c r="K7" i="50"/>
  <c r="F7" i="50"/>
  <c r="O6" i="50"/>
  <c r="N6" i="50"/>
  <c r="M6" i="50"/>
  <c r="L6" i="50"/>
  <c r="K6" i="50"/>
  <c r="K31" i="50" s="1"/>
  <c r="F6" i="50"/>
  <c r="O5" i="50"/>
  <c r="N5" i="50"/>
  <c r="M5" i="50"/>
  <c r="L5" i="50"/>
  <c r="K5" i="50"/>
  <c r="F5" i="50"/>
  <c r="J33" i="49"/>
  <c r="I33" i="49"/>
  <c r="H33" i="49"/>
  <c r="G33" i="49"/>
  <c r="E33" i="49"/>
  <c r="D33" i="49"/>
  <c r="C33" i="49"/>
  <c r="B33" i="49"/>
  <c r="J32" i="49"/>
  <c r="I32" i="49"/>
  <c r="H32" i="49"/>
  <c r="G32" i="49"/>
  <c r="E32" i="49"/>
  <c r="D32" i="49"/>
  <c r="C32" i="49"/>
  <c r="B32" i="49"/>
  <c r="J31" i="49"/>
  <c r="I31" i="49"/>
  <c r="H31" i="49"/>
  <c r="G31" i="49"/>
  <c r="E31" i="49"/>
  <c r="D31" i="49"/>
  <c r="C31" i="49"/>
  <c r="B31" i="49"/>
  <c r="J30" i="49"/>
  <c r="I30" i="49"/>
  <c r="H30" i="49"/>
  <c r="G30" i="49"/>
  <c r="A36" i="49" s="1"/>
  <c r="E30" i="49"/>
  <c r="D30" i="49"/>
  <c r="C30" i="49"/>
  <c r="B30" i="49"/>
  <c r="J22" i="49"/>
  <c r="J22" i="48" s="1"/>
  <c r="I22" i="49"/>
  <c r="H22" i="49"/>
  <c r="H22" i="48" s="1"/>
  <c r="G22" i="49"/>
  <c r="G22" i="48" s="1"/>
  <c r="E22" i="49"/>
  <c r="D22" i="49"/>
  <c r="C22" i="49"/>
  <c r="C22" i="48" s="1"/>
  <c r="B22" i="49"/>
  <c r="O21" i="49"/>
  <c r="O21" i="48" s="1"/>
  <c r="N21" i="49"/>
  <c r="M21" i="49"/>
  <c r="L21" i="49"/>
  <c r="K21" i="49"/>
  <c r="K21" i="48" s="1"/>
  <c r="F21" i="49"/>
  <c r="O20" i="49"/>
  <c r="N20" i="49"/>
  <c r="N20" i="48" s="1"/>
  <c r="M20" i="49"/>
  <c r="M20" i="48" s="1"/>
  <c r="L20" i="49"/>
  <c r="K20" i="49"/>
  <c r="K20" i="48" s="1"/>
  <c r="F20" i="49"/>
  <c r="O19" i="49"/>
  <c r="N19" i="49"/>
  <c r="M19" i="49"/>
  <c r="L19" i="49"/>
  <c r="K19" i="49"/>
  <c r="K19" i="48" s="1"/>
  <c r="F19" i="49"/>
  <c r="O18" i="49"/>
  <c r="N18" i="49"/>
  <c r="M18" i="49"/>
  <c r="L18" i="49"/>
  <c r="K18" i="49"/>
  <c r="F18" i="49"/>
  <c r="J9" i="49"/>
  <c r="I9" i="49"/>
  <c r="H9" i="49"/>
  <c r="H34" i="49" s="1"/>
  <c r="G9" i="49"/>
  <c r="E9" i="49"/>
  <c r="E9" i="48" s="1"/>
  <c r="D9" i="49"/>
  <c r="C9" i="49"/>
  <c r="B9" i="49"/>
  <c r="O8" i="49"/>
  <c r="N8" i="49"/>
  <c r="M8" i="49"/>
  <c r="L8" i="49"/>
  <c r="K8" i="49"/>
  <c r="K8" i="48" s="1"/>
  <c r="F8" i="49"/>
  <c r="O7" i="49"/>
  <c r="N7" i="49"/>
  <c r="M7" i="49"/>
  <c r="L7" i="49"/>
  <c r="K7" i="49"/>
  <c r="K7" i="48" s="1"/>
  <c r="F7" i="49"/>
  <c r="O6" i="49"/>
  <c r="O6" i="48" s="1"/>
  <c r="N6" i="49"/>
  <c r="N31" i="49" s="1"/>
  <c r="M6" i="49"/>
  <c r="L6" i="49"/>
  <c r="K6" i="49"/>
  <c r="K6" i="48" s="1"/>
  <c r="F6" i="49"/>
  <c r="O5" i="49"/>
  <c r="N5" i="49"/>
  <c r="M5" i="49"/>
  <c r="M5" i="48" s="1"/>
  <c r="L5" i="49"/>
  <c r="K5" i="49"/>
  <c r="F5" i="49"/>
  <c r="F30" i="50" l="1"/>
  <c r="O32" i="49"/>
  <c r="M31" i="49"/>
  <c r="N32" i="50"/>
  <c r="G34" i="50"/>
  <c r="K18" i="48"/>
  <c r="C30" i="48"/>
  <c r="F32" i="50"/>
  <c r="L31" i="50"/>
  <c r="B34" i="50"/>
  <c r="G34" i="49"/>
  <c r="K30" i="49"/>
  <c r="F33" i="49"/>
  <c r="C34" i="49"/>
  <c r="F32" i="49"/>
  <c r="L30" i="49"/>
  <c r="J31" i="48"/>
  <c r="L30" i="50"/>
  <c r="F39" i="51"/>
  <c r="F31" i="50"/>
  <c r="P19" i="49"/>
  <c r="F31" i="49"/>
  <c r="I34" i="49"/>
  <c r="E31" i="48"/>
  <c r="F6" i="48"/>
  <c r="J34" i="50"/>
  <c r="K30" i="50"/>
  <c r="O18" i="48"/>
  <c r="I22" i="48"/>
  <c r="L32" i="49"/>
  <c r="O19" i="48"/>
  <c r="O31" i="48" s="1"/>
  <c r="I9" i="48"/>
  <c r="G32" i="48"/>
  <c r="H33" i="48"/>
  <c r="P18" i="50"/>
  <c r="D32" i="48"/>
  <c r="O30" i="50"/>
  <c r="N18" i="48"/>
  <c r="F20" i="48"/>
  <c r="L21" i="48"/>
  <c r="M7" i="48"/>
  <c r="M32" i="48" s="1"/>
  <c r="O8" i="48"/>
  <c r="O33" i="48" s="1"/>
  <c r="D30" i="48"/>
  <c r="E30" i="48"/>
  <c r="L8" i="48"/>
  <c r="F18" i="48"/>
  <c r="B22" i="48"/>
  <c r="E32" i="48"/>
  <c r="N19" i="48"/>
  <c r="D22" i="48"/>
  <c r="E33" i="48"/>
  <c r="D31" i="48"/>
  <c r="B32" i="48"/>
  <c r="D42" i="51"/>
  <c r="F37" i="51"/>
  <c r="E42" i="51"/>
  <c r="F40" i="51"/>
  <c r="N30" i="50"/>
  <c r="L32" i="50"/>
  <c r="N33" i="50"/>
  <c r="P20" i="50"/>
  <c r="M19" i="48"/>
  <c r="O20" i="48"/>
  <c r="I30" i="48"/>
  <c r="F21" i="48"/>
  <c r="M18" i="48"/>
  <c r="M30" i="48" s="1"/>
  <c r="E22" i="48"/>
  <c r="E34" i="48" s="1"/>
  <c r="N31" i="50"/>
  <c r="F33" i="50"/>
  <c r="B30" i="48"/>
  <c r="M21" i="48"/>
  <c r="F19" i="48"/>
  <c r="L20" i="48"/>
  <c r="N21" i="48"/>
  <c r="K33" i="50"/>
  <c r="N8" i="48"/>
  <c r="J9" i="48"/>
  <c r="J34" i="48" s="1"/>
  <c r="H30" i="48"/>
  <c r="I34" i="50"/>
  <c r="O5" i="48"/>
  <c r="M8" i="48"/>
  <c r="F5" i="48"/>
  <c r="L6" i="48"/>
  <c r="N7" i="48"/>
  <c r="N32" i="48" s="1"/>
  <c r="B9" i="48"/>
  <c r="D9" i="48"/>
  <c r="N5" i="48"/>
  <c r="I32" i="48"/>
  <c r="G33" i="48"/>
  <c r="G30" i="48"/>
  <c r="A36" i="48" s="1"/>
  <c r="P18" i="49"/>
  <c r="L19" i="48"/>
  <c r="L18" i="48"/>
  <c r="H32" i="48"/>
  <c r="I33" i="48"/>
  <c r="H31" i="48"/>
  <c r="J33" i="48"/>
  <c r="K5" i="48"/>
  <c r="H9" i="48"/>
  <c r="H34" i="48" s="1"/>
  <c r="J30" i="48"/>
  <c r="K31" i="48"/>
  <c r="K33" i="49"/>
  <c r="G9" i="48"/>
  <c r="G34" i="48" s="1"/>
  <c r="L5" i="48"/>
  <c r="C9" i="48"/>
  <c r="C34" i="48" s="1"/>
  <c r="O7" i="48"/>
  <c r="M6" i="48"/>
  <c r="N6" i="48"/>
  <c r="F7" i="48"/>
  <c r="F8" i="48"/>
  <c r="L7" i="48"/>
  <c r="F38" i="51"/>
  <c r="F28" i="51"/>
  <c r="F41" i="51"/>
  <c r="F36" i="51"/>
  <c r="G31" i="48"/>
  <c r="B33" i="48"/>
  <c r="C31" i="48"/>
  <c r="K32" i="48"/>
  <c r="I31" i="48"/>
  <c r="J32" i="48"/>
  <c r="K33" i="48"/>
  <c r="C33" i="48"/>
  <c r="B31" i="48"/>
  <c r="C32" i="48"/>
  <c r="D33" i="48"/>
  <c r="K22" i="50"/>
  <c r="L22" i="50"/>
  <c r="M22" i="50"/>
  <c r="N22" i="50"/>
  <c r="O22" i="50"/>
  <c r="K32" i="50"/>
  <c r="H34" i="50"/>
  <c r="M22" i="49"/>
  <c r="N22" i="49"/>
  <c r="K22" i="49"/>
  <c r="O22" i="49"/>
  <c r="K31" i="49"/>
  <c r="M32" i="49"/>
  <c r="O33" i="49"/>
  <c r="J34" i="49"/>
  <c r="M30" i="50"/>
  <c r="O9" i="49"/>
  <c r="L33" i="49"/>
  <c r="K32" i="49"/>
  <c r="P6" i="49"/>
  <c r="M33" i="50"/>
  <c r="P21" i="50"/>
  <c r="F22" i="50"/>
  <c r="M31" i="50"/>
  <c r="O32" i="50"/>
  <c r="C34" i="50"/>
  <c r="P19" i="50"/>
  <c r="O31" i="50"/>
  <c r="E34" i="50"/>
  <c r="M33" i="49"/>
  <c r="N30" i="49"/>
  <c r="P20" i="49"/>
  <c r="N32" i="49"/>
  <c r="B34" i="49"/>
  <c r="F22" i="49"/>
  <c r="L22" i="49"/>
  <c r="O31" i="49"/>
  <c r="P8" i="49"/>
  <c r="O30" i="49"/>
  <c r="F9" i="49"/>
  <c r="O9" i="50"/>
  <c r="M9" i="50"/>
  <c r="N9" i="50"/>
  <c r="D34" i="50"/>
  <c r="F9" i="50"/>
  <c r="F30" i="49"/>
  <c r="M9" i="49"/>
  <c r="N9" i="49"/>
  <c r="D34" i="49"/>
  <c r="E34" i="49"/>
  <c r="M30" i="49"/>
  <c r="F12" i="51"/>
  <c r="P7" i="50"/>
  <c r="P6" i="50"/>
  <c r="K9" i="50"/>
  <c r="P8" i="50"/>
  <c r="P5" i="50"/>
  <c r="L9" i="50"/>
  <c r="P7" i="49"/>
  <c r="P5" i="49"/>
  <c r="L9" i="49"/>
  <c r="P21" i="49"/>
  <c r="K9" i="49"/>
  <c r="L31" i="49"/>
  <c r="N33" i="49"/>
  <c r="K30" i="48" l="1"/>
  <c r="L31" i="48"/>
  <c r="P32" i="50"/>
  <c r="K9" i="48"/>
  <c r="F9" i="48"/>
  <c r="P19" i="48"/>
  <c r="I34" i="48"/>
  <c r="O30" i="48"/>
  <c r="F30" i="48"/>
  <c r="F34" i="50"/>
  <c r="F31" i="48"/>
  <c r="M31" i="48"/>
  <c r="F32" i="48"/>
  <c r="L33" i="48"/>
  <c r="N30" i="48"/>
  <c r="M33" i="48"/>
  <c r="K22" i="48"/>
  <c r="P18" i="48"/>
  <c r="N31" i="48"/>
  <c r="O32" i="48"/>
  <c r="P22" i="50"/>
  <c r="B34" i="48"/>
  <c r="N33" i="48"/>
  <c r="D34" i="48"/>
  <c r="L32" i="48"/>
  <c r="F33" i="48"/>
  <c r="L30" i="48"/>
  <c r="L22" i="48"/>
  <c r="K34" i="50"/>
  <c r="N34" i="50"/>
  <c r="F22" i="48"/>
  <c r="O22" i="48"/>
  <c r="M34" i="50"/>
  <c r="O34" i="50"/>
  <c r="N22" i="48"/>
  <c r="P21" i="48"/>
  <c r="M22" i="48"/>
  <c r="L9" i="48"/>
  <c r="P5" i="48"/>
  <c r="P8" i="48"/>
  <c r="P7" i="48"/>
  <c r="O9" i="48"/>
  <c r="P22" i="49"/>
  <c r="P20" i="48"/>
  <c r="O34" i="49"/>
  <c r="P31" i="49"/>
  <c r="P6" i="48"/>
  <c r="N34" i="49"/>
  <c r="N9" i="48"/>
  <c r="M34" i="49"/>
  <c r="M9" i="48"/>
  <c r="F42" i="51"/>
  <c r="L34" i="50"/>
  <c r="K34" i="49"/>
  <c r="P33" i="50"/>
  <c r="P31" i="50"/>
  <c r="L34" i="49"/>
  <c r="F34" i="49"/>
  <c r="P32" i="49"/>
  <c r="P33" i="49"/>
  <c r="P30" i="50"/>
  <c r="P9" i="50"/>
  <c r="P30" i="49"/>
  <c r="P9" i="49"/>
  <c r="K34" i="48" l="1"/>
  <c r="F34" i="48"/>
  <c r="P31" i="48"/>
  <c r="P30" i="48"/>
  <c r="P22" i="48"/>
  <c r="P34" i="50"/>
  <c r="M34" i="48"/>
  <c r="P33" i="48"/>
  <c r="N34" i="48"/>
  <c r="L34" i="48"/>
  <c r="O34" i="48"/>
  <c r="P32" i="48"/>
  <c r="P34" i="49"/>
  <c r="P9" i="48"/>
  <c r="E22" i="41"/>
  <c r="D22" i="41"/>
  <c r="C22" i="41"/>
  <c r="B22" i="41"/>
  <c r="E21" i="41"/>
  <c r="D21" i="41"/>
  <c r="C21" i="41"/>
  <c r="B21" i="41"/>
  <c r="E20" i="41"/>
  <c r="D20" i="41"/>
  <c r="C20" i="41"/>
  <c r="B20" i="41"/>
  <c r="E19" i="41"/>
  <c r="D19" i="41"/>
  <c r="C19" i="41"/>
  <c r="B19" i="41"/>
  <c r="E18" i="41"/>
  <c r="D18" i="41"/>
  <c r="C18" i="41"/>
  <c r="B18" i="41"/>
  <c r="E17" i="41"/>
  <c r="D17" i="41"/>
  <c r="C17" i="41"/>
  <c r="B17" i="41"/>
  <c r="C4" i="41"/>
  <c r="D4" i="41"/>
  <c r="E4" i="41"/>
  <c r="C5" i="41"/>
  <c r="D5" i="41"/>
  <c r="E5" i="41"/>
  <c r="C6" i="41"/>
  <c r="D6" i="41"/>
  <c r="E6" i="41"/>
  <c r="C7" i="41"/>
  <c r="D7" i="41"/>
  <c r="E7" i="41"/>
  <c r="C8" i="41"/>
  <c r="D8" i="41"/>
  <c r="E8" i="41"/>
  <c r="C9" i="41"/>
  <c r="D9" i="41"/>
  <c r="E9" i="41"/>
  <c r="B5" i="41"/>
  <c r="B6" i="41"/>
  <c r="B7" i="41"/>
  <c r="B8" i="41"/>
  <c r="B9" i="41"/>
  <c r="B4" i="41"/>
  <c r="D31" i="46"/>
  <c r="C31" i="46"/>
  <c r="B31" i="46"/>
  <c r="E30" i="46"/>
  <c r="E29" i="46"/>
  <c r="E28" i="46"/>
  <c r="E27" i="46"/>
  <c r="E26" i="46"/>
  <c r="E25" i="46"/>
  <c r="E24" i="46"/>
  <c r="E23" i="46"/>
  <c r="E22" i="46"/>
  <c r="E21" i="46"/>
  <c r="E13" i="46"/>
  <c r="E12" i="46"/>
  <c r="E11" i="46"/>
  <c r="E10" i="46"/>
  <c r="E9" i="46"/>
  <c r="E8" i="46"/>
  <c r="E7" i="46"/>
  <c r="E6" i="46"/>
  <c r="E5" i="46"/>
  <c r="E4" i="46"/>
  <c r="E30" i="45"/>
  <c r="E29" i="45"/>
  <c r="E28" i="45"/>
  <c r="E27" i="45"/>
  <c r="E26" i="45"/>
  <c r="E25" i="45"/>
  <c r="E24" i="45"/>
  <c r="E23" i="45"/>
  <c r="E22" i="45"/>
  <c r="E21" i="45"/>
  <c r="E13" i="45"/>
  <c r="E12" i="45"/>
  <c r="E11" i="45"/>
  <c r="E10" i="45"/>
  <c r="E9" i="45"/>
  <c r="E8" i="45"/>
  <c r="E7" i="45"/>
  <c r="E6" i="45"/>
  <c r="E5" i="45"/>
  <c r="E4" i="45"/>
  <c r="P34" i="48" l="1"/>
  <c r="E31" i="46"/>
  <c r="F4" i="41"/>
  <c r="B10" i="41"/>
  <c r="C14" i="46" l="1"/>
  <c r="B14" i="46"/>
  <c r="D31" i="45"/>
  <c r="C31" i="45"/>
  <c r="B31" i="45"/>
  <c r="C14" i="45"/>
  <c r="D14" i="45"/>
  <c r="B14" i="45"/>
  <c r="D46" i="45"/>
  <c r="B37" i="45"/>
  <c r="D30" i="42"/>
  <c r="C30" i="42"/>
  <c r="B30" i="42"/>
  <c r="D29" i="42"/>
  <c r="C29" i="42"/>
  <c r="B29" i="42"/>
  <c r="D28" i="42"/>
  <c r="C28" i="42"/>
  <c r="B28" i="42"/>
  <c r="D27" i="42"/>
  <c r="C27" i="42"/>
  <c r="B27" i="42"/>
  <c r="D26" i="42"/>
  <c r="C26" i="42"/>
  <c r="B26" i="42"/>
  <c r="D25" i="42"/>
  <c r="C25" i="42"/>
  <c r="B25" i="42"/>
  <c r="D24" i="42"/>
  <c r="C24" i="42"/>
  <c r="B24" i="42"/>
  <c r="D23" i="42"/>
  <c r="C23" i="42"/>
  <c r="B23" i="42"/>
  <c r="D22" i="42"/>
  <c r="C22" i="42"/>
  <c r="B22" i="42"/>
  <c r="D21" i="42"/>
  <c r="C21" i="42"/>
  <c r="B21" i="42"/>
  <c r="B5" i="42"/>
  <c r="C5" i="42"/>
  <c r="D5" i="42"/>
  <c r="B6" i="42"/>
  <c r="C6" i="42"/>
  <c r="D6" i="42"/>
  <c r="B7" i="42"/>
  <c r="C7" i="42"/>
  <c r="D7" i="42"/>
  <c r="B8" i="42"/>
  <c r="C8" i="42"/>
  <c r="D8" i="42"/>
  <c r="B9" i="42"/>
  <c r="C9" i="42"/>
  <c r="D9" i="42"/>
  <c r="B10" i="42"/>
  <c r="C10" i="42"/>
  <c r="D10" i="42"/>
  <c r="B11" i="42"/>
  <c r="C11" i="42"/>
  <c r="D11" i="42"/>
  <c r="B12" i="42"/>
  <c r="C12" i="42"/>
  <c r="D12" i="42"/>
  <c r="B13" i="42"/>
  <c r="C13" i="42"/>
  <c r="D13" i="42"/>
  <c r="C4" i="42"/>
  <c r="D4" i="42"/>
  <c r="B4" i="42"/>
  <c r="E31" i="45" l="1"/>
  <c r="E14" i="46"/>
  <c r="E14" i="45"/>
  <c r="E4" i="42"/>
  <c r="D46" i="46" l="1"/>
  <c r="C46" i="46"/>
  <c r="B46" i="46"/>
  <c r="D45" i="46"/>
  <c r="C45" i="46"/>
  <c r="B45" i="46"/>
  <c r="D44" i="46"/>
  <c r="C44" i="46"/>
  <c r="B44" i="46"/>
  <c r="D43" i="46"/>
  <c r="C43" i="46"/>
  <c r="B43" i="46"/>
  <c r="D42" i="46"/>
  <c r="C42" i="46"/>
  <c r="B42" i="46"/>
  <c r="D41" i="46"/>
  <c r="C41" i="46"/>
  <c r="B41" i="46"/>
  <c r="D40" i="46"/>
  <c r="C40" i="46"/>
  <c r="B40" i="46"/>
  <c r="D39" i="46"/>
  <c r="C39" i="46"/>
  <c r="B39" i="46"/>
  <c r="D38" i="46"/>
  <c r="C38" i="46"/>
  <c r="B38" i="46"/>
  <c r="D37" i="46"/>
  <c r="C37" i="46"/>
  <c r="B37" i="46"/>
  <c r="C46" i="45"/>
  <c r="B46" i="45"/>
  <c r="D45" i="45"/>
  <c r="C45" i="45"/>
  <c r="B45" i="45"/>
  <c r="D44" i="45"/>
  <c r="C44" i="45"/>
  <c r="B44" i="45"/>
  <c r="D43" i="45"/>
  <c r="C43" i="45"/>
  <c r="B43" i="45"/>
  <c r="D42" i="45"/>
  <c r="C42" i="45"/>
  <c r="B42" i="45"/>
  <c r="D41" i="45"/>
  <c r="C41" i="45"/>
  <c r="B41" i="45"/>
  <c r="D40" i="45"/>
  <c r="C40" i="45"/>
  <c r="B40" i="45"/>
  <c r="D39" i="45"/>
  <c r="C39" i="45"/>
  <c r="B39" i="45"/>
  <c r="D38" i="45"/>
  <c r="C38" i="45"/>
  <c r="B38" i="45"/>
  <c r="D37" i="45"/>
  <c r="C37" i="45"/>
  <c r="C37" i="42"/>
  <c r="D37" i="42"/>
  <c r="C38" i="42"/>
  <c r="D38" i="42"/>
  <c r="C39" i="42"/>
  <c r="D39" i="42"/>
  <c r="C40" i="42"/>
  <c r="D40" i="42"/>
  <c r="C41" i="42"/>
  <c r="D41" i="42"/>
  <c r="C42" i="42"/>
  <c r="D42" i="42"/>
  <c r="C43" i="42"/>
  <c r="D43" i="42"/>
  <c r="C44" i="42"/>
  <c r="D44" i="42"/>
  <c r="C45" i="42"/>
  <c r="D45" i="42"/>
  <c r="C46" i="42"/>
  <c r="D46" i="42"/>
  <c r="B38" i="42"/>
  <c r="B39" i="42"/>
  <c r="B40" i="42"/>
  <c r="B41" i="42"/>
  <c r="B42" i="42"/>
  <c r="B43" i="42"/>
  <c r="B44" i="42"/>
  <c r="B45" i="42"/>
  <c r="B46" i="42"/>
  <c r="B37" i="42"/>
  <c r="E34" i="44"/>
  <c r="D34" i="44"/>
  <c r="C34" i="44"/>
  <c r="B34" i="44"/>
  <c r="E33" i="44"/>
  <c r="D33" i="44"/>
  <c r="C33" i="44"/>
  <c r="B33" i="44"/>
  <c r="E32" i="44"/>
  <c r="D32" i="44"/>
  <c r="C32" i="44"/>
  <c r="B32" i="44"/>
  <c r="E31" i="44"/>
  <c r="D31" i="44"/>
  <c r="C31" i="44"/>
  <c r="B31" i="44"/>
  <c r="E30" i="44"/>
  <c r="D30" i="44"/>
  <c r="C30" i="44"/>
  <c r="B30" i="44"/>
  <c r="E29" i="44"/>
  <c r="D29" i="44"/>
  <c r="C29" i="44"/>
  <c r="B29" i="44"/>
  <c r="E34" i="43"/>
  <c r="D34" i="43"/>
  <c r="C34" i="43"/>
  <c r="B34" i="43"/>
  <c r="E33" i="43"/>
  <c r="D33" i="43"/>
  <c r="C33" i="43"/>
  <c r="B33" i="43"/>
  <c r="E32" i="43"/>
  <c r="D32" i="43"/>
  <c r="C32" i="43"/>
  <c r="B32" i="43"/>
  <c r="E31" i="43"/>
  <c r="D31" i="43"/>
  <c r="C31" i="43"/>
  <c r="B31" i="43"/>
  <c r="E30" i="43"/>
  <c r="D30" i="43"/>
  <c r="C30" i="43"/>
  <c r="B30" i="43"/>
  <c r="E29" i="43"/>
  <c r="D29" i="43"/>
  <c r="C29" i="43"/>
  <c r="B29" i="43"/>
  <c r="C29" i="41"/>
  <c r="D29" i="41"/>
  <c r="E29" i="41"/>
  <c r="C30" i="41"/>
  <c r="D30" i="41"/>
  <c r="E30" i="41"/>
  <c r="C31" i="41"/>
  <c r="D31" i="41"/>
  <c r="E31" i="41"/>
  <c r="C32" i="41"/>
  <c r="D32" i="41"/>
  <c r="E32" i="41"/>
  <c r="C33" i="41"/>
  <c r="D33" i="41"/>
  <c r="E33" i="41"/>
  <c r="C34" i="41"/>
  <c r="D34" i="41"/>
  <c r="E34" i="41"/>
  <c r="B30" i="41"/>
  <c r="B31" i="41"/>
  <c r="B32" i="41"/>
  <c r="B33" i="41"/>
  <c r="B34" i="41"/>
  <c r="B29" i="41"/>
  <c r="E38" i="46" l="1"/>
  <c r="E46" i="46"/>
  <c r="D47" i="46"/>
  <c r="E43" i="46"/>
  <c r="E39" i="45"/>
  <c r="E37" i="45"/>
  <c r="E41" i="45"/>
  <c r="E43" i="45"/>
  <c r="E38" i="45"/>
  <c r="E46" i="45"/>
  <c r="E42" i="45"/>
  <c r="E45" i="45"/>
  <c r="E40" i="45"/>
  <c r="E44" i="45"/>
  <c r="B47" i="45"/>
  <c r="E41" i="46"/>
  <c r="E39" i="46"/>
  <c r="E44" i="46"/>
  <c r="E42" i="46"/>
  <c r="E37" i="46"/>
  <c r="E45" i="46"/>
  <c r="C47" i="46"/>
  <c r="E40" i="46"/>
  <c r="C47" i="45"/>
  <c r="B47" i="46"/>
  <c r="D47" i="45"/>
  <c r="D47" i="42"/>
  <c r="C47" i="42"/>
  <c r="B47" i="42"/>
  <c r="E46" i="42"/>
  <c r="E45" i="42"/>
  <c r="E44" i="42"/>
  <c r="E43" i="42"/>
  <c r="E42" i="42"/>
  <c r="E41" i="42"/>
  <c r="E40" i="42"/>
  <c r="E39" i="42"/>
  <c r="E38" i="42"/>
  <c r="E37" i="42"/>
  <c r="D31" i="42"/>
  <c r="C31" i="42"/>
  <c r="B31" i="42"/>
  <c r="E30" i="42"/>
  <c r="E29" i="42"/>
  <c r="E28" i="42"/>
  <c r="E27" i="42"/>
  <c r="E26" i="42"/>
  <c r="E25" i="42"/>
  <c r="E24" i="42"/>
  <c r="E23" i="42"/>
  <c r="E22" i="42"/>
  <c r="E21" i="42"/>
  <c r="B14" i="42"/>
  <c r="E35" i="44"/>
  <c r="D35" i="44"/>
  <c r="C35" i="44"/>
  <c r="B35" i="44"/>
  <c r="F34" i="44"/>
  <c r="F33" i="44"/>
  <c r="F32" i="44"/>
  <c r="F31" i="44"/>
  <c r="F30" i="44"/>
  <c r="F29" i="44"/>
  <c r="E23" i="44"/>
  <c r="D23" i="44"/>
  <c r="C23" i="44"/>
  <c r="B23" i="44"/>
  <c r="F22" i="44"/>
  <c r="F21" i="44"/>
  <c r="F20" i="44"/>
  <c r="F19" i="44"/>
  <c r="F18" i="44"/>
  <c r="F17" i="44"/>
  <c r="E10" i="44"/>
  <c r="D10" i="44"/>
  <c r="C10" i="44"/>
  <c r="B10" i="44"/>
  <c r="F9" i="44"/>
  <c r="F8" i="44"/>
  <c r="F7" i="44"/>
  <c r="F6" i="44"/>
  <c r="F5" i="44"/>
  <c r="F4" i="44"/>
  <c r="E35" i="43"/>
  <c r="D35" i="43"/>
  <c r="C35" i="43"/>
  <c r="B35" i="43"/>
  <c r="F34" i="43"/>
  <c r="F33" i="43"/>
  <c r="F32" i="43"/>
  <c r="F31" i="43"/>
  <c r="F30" i="43"/>
  <c r="F29" i="43"/>
  <c r="E23" i="43"/>
  <c r="D23" i="43"/>
  <c r="C23" i="43"/>
  <c r="B23" i="43"/>
  <c r="F22" i="43"/>
  <c r="F21" i="43"/>
  <c r="F20" i="43"/>
  <c r="F19" i="43"/>
  <c r="F18" i="43"/>
  <c r="F17" i="43"/>
  <c r="F9" i="43"/>
  <c r="D14" i="42"/>
  <c r="C14" i="42"/>
  <c r="E13" i="42"/>
  <c r="E12" i="42"/>
  <c r="E11" i="42"/>
  <c r="E10" i="42"/>
  <c r="E9" i="42"/>
  <c r="E8" i="42"/>
  <c r="E7" i="42"/>
  <c r="E6" i="42"/>
  <c r="E5" i="42"/>
  <c r="E35" i="41"/>
  <c r="D35" i="41"/>
  <c r="C35" i="41"/>
  <c r="B35" i="41"/>
  <c r="F34" i="41"/>
  <c r="F33" i="41"/>
  <c r="F32" i="41"/>
  <c r="F31" i="41"/>
  <c r="F30" i="41"/>
  <c r="F29" i="41"/>
  <c r="E23" i="41"/>
  <c r="D23" i="41"/>
  <c r="C23" i="41"/>
  <c r="B23" i="41"/>
  <c r="F22" i="41"/>
  <c r="F21" i="41"/>
  <c r="F20" i="41"/>
  <c r="F19" i="41"/>
  <c r="F18" i="41"/>
  <c r="F17" i="41"/>
  <c r="E10" i="41"/>
  <c r="D10" i="41"/>
  <c r="C10" i="41"/>
  <c r="F9" i="41"/>
  <c r="F8" i="41"/>
  <c r="F7" i="41"/>
  <c r="F6" i="41"/>
  <c r="F5" i="41"/>
  <c r="F23" i="44" l="1"/>
  <c r="F23" i="43"/>
  <c r="F10" i="44"/>
  <c r="F10" i="43"/>
  <c r="F23" i="41"/>
  <c r="E47" i="45"/>
  <c r="E31" i="42"/>
  <c r="E47" i="46"/>
  <c r="E47" i="42"/>
  <c r="F35" i="44"/>
  <c r="F35" i="43"/>
  <c r="F35" i="41"/>
  <c r="E14" i="42"/>
  <c r="F10" i="41"/>
  <c r="C34" i="40" l="1"/>
  <c r="D27" i="40" s="1"/>
  <c r="D25" i="40" l="1"/>
  <c r="D33" i="40"/>
  <c r="D26" i="40"/>
  <c r="D28" i="40"/>
  <c r="D29" i="40"/>
  <c r="D30" i="40"/>
  <c r="D23" i="40"/>
  <c r="D31" i="40"/>
  <c r="D24" i="40"/>
  <c r="D32" i="40"/>
  <c r="D34" i="40" l="1"/>
  <c r="G99" i="39" l="1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G4" i="39"/>
  <c r="C100" i="39"/>
  <c r="C105" i="39" s="1"/>
  <c r="E100" i="39"/>
  <c r="E105" i="39" s="1"/>
  <c r="F100" i="39"/>
  <c r="B100" i="39"/>
  <c r="B105" i="39" s="1"/>
  <c r="G20" i="38"/>
  <c r="G19" i="38"/>
  <c r="G18" i="38"/>
  <c r="E17" i="38"/>
  <c r="E22" i="38" s="1"/>
  <c r="G16" i="38"/>
  <c r="G15" i="38"/>
  <c r="G14" i="38"/>
  <c r="G13" i="38"/>
  <c r="G12" i="38"/>
  <c r="G11" i="38"/>
  <c r="G10" i="38"/>
  <c r="G9" i="38"/>
  <c r="G8" i="38"/>
  <c r="G7" i="38"/>
  <c r="G6" i="38"/>
  <c r="G5" i="38"/>
  <c r="G4" i="38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76" i="39"/>
  <c r="D77" i="39"/>
  <c r="D78" i="39"/>
  <c r="D79" i="39"/>
  <c r="D80" i="39"/>
  <c r="D81" i="39"/>
  <c r="D82" i="39"/>
  <c r="D83" i="39"/>
  <c r="D84" i="39"/>
  <c r="D85" i="39"/>
  <c r="D86" i="39"/>
  <c r="D87" i="39"/>
  <c r="D88" i="39"/>
  <c r="D89" i="39"/>
  <c r="D90" i="39"/>
  <c r="D91" i="39"/>
  <c r="D92" i="39"/>
  <c r="D93" i="39"/>
  <c r="D94" i="39"/>
  <c r="D95" i="39"/>
  <c r="D96" i="39"/>
  <c r="D97" i="39"/>
  <c r="D98" i="39"/>
  <c r="D99" i="39"/>
  <c r="D101" i="39"/>
  <c r="F101" i="39" s="1"/>
  <c r="G101" i="39" s="1"/>
  <c r="D102" i="39"/>
  <c r="F102" i="39" s="1"/>
  <c r="G102" i="39" s="1"/>
  <c r="D103" i="39"/>
  <c r="F103" i="39" s="1"/>
  <c r="G103" i="39" s="1"/>
  <c r="D104" i="39"/>
  <c r="F104" i="39" s="1"/>
  <c r="G104" i="39" s="1"/>
  <c r="D5" i="39"/>
  <c r="D4" i="39"/>
  <c r="D21" i="38"/>
  <c r="F21" i="38" s="1"/>
  <c r="F22" i="38" s="1"/>
  <c r="D5" i="38"/>
  <c r="D6" i="38"/>
  <c r="D7" i="38"/>
  <c r="D8" i="38"/>
  <c r="D9" i="38"/>
  <c r="D10" i="38"/>
  <c r="D11" i="38"/>
  <c r="D12" i="38"/>
  <c r="D13" i="38"/>
  <c r="D14" i="38"/>
  <c r="D15" i="38"/>
  <c r="D16" i="38"/>
  <c r="D4" i="38"/>
  <c r="C17" i="38"/>
  <c r="C22" i="38" s="1"/>
  <c r="F105" i="39" l="1"/>
  <c r="G21" i="38"/>
  <c r="G100" i="39"/>
  <c r="G105" i="39" s="1"/>
  <c r="D100" i="39"/>
  <c r="D17" i="38"/>
  <c r="D22" i="38" s="1"/>
  <c r="G17" i="38"/>
  <c r="G22" i="38" l="1"/>
  <c r="D105" i="39"/>
  <c r="B17" i="38"/>
  <c r="B22" i="38" s="1"/>
  <c r="J4" i="26" l="1"/>
  <c r="J5" i="26"/>
  <c r="J6" i="26"/>
  <c r="J7" i="26"/>
  <c r="J8" i="26"/>
  <c r="J9" i="26"/>
  <c r="J10" i="26"/>
  <c r="J11" i="26"/>
  <c r="J12" i="26"/>
  <c r="J13" i="26"/>
  <c r="J14" i="26"/>
  <c r="C15" i="26"/>
  <c r="D15" i="26"/>
  <c r="E15" i="26"/>
  <c r="F15" i="26"/>
  <c r="G15" i="26"/>
  <c r="H15" i="26"/>
  <c r="I15" i="26"/>
  <c r="J15" i="26"/>
  <c r="B15" i="26"/>
  <c r="C34" i="27" l="1"/>
  <c r="D34" i="27"/>
  <c r="C35" i="27"/>
  <c r="D35" i="27"/>
  <c r="C36" i="27"/>
  <c r="D36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B35" i="27"/>
  <c r="B36" i="27"/>
  <c r="B37" i="27"/>
  <c r="B38" i="27"/>
  <c r="B39" i="27"/>
  <c r="B40" i="27"/>
  <c r="B41" i="27"/>
  <c r="B42" i="27"/>
  <c r="B34" i="27"/>
  <c r="C40" i="24"/>
  <c r="D40" i="24"/>
  <c r="E40" i="24"/>
  <c r="F40" i="24"/>
  <c r="G40" i="24"/>
  <c r="H40" i="24"/>
  <c r="C41" i="24"/>
  <c r="D41" i="24"/>
  <c r="E41" i="24"/>
  <c r="F41" i="24"/>
  <c r="G41" i="24"/>
  <c r="H41" i="24"/>
  <c r="C42" i="24"/>
  <c r="D42" i="24"/>
  <c r="E42" i="24"/>
  <c r="F42" i="24"/>
  <c r="G42" i="24"/>
  <c r="H42" i="24"/>
  <c r="C43" i="24"/>
  <c r="D43" i="24"/>
  <c r="E43" i="24"/>
  <c r="F43" i="24"/>
  <c r="G43" i="24"/>
  <c r="H43" i="24"/>
  <c r="C44" i="24"/>
  <c r="D44" i="24"/>
  <c r="E44" i="24"/>
  <c r="F44" i="24"/>
  <c r="G44" i="24"/>
  <c r="H44" i="24"/>
  <c r="C45" i="24"/>
  <c r="D45" i="24"/>
  <c r="E45" i="24"/>
  <c r="F45" i="24"/>
  <c r="G45" i="24"/>
  <c r="H45" i="24"/>
  <c r="C46" i="24"/>
  <c r="D46" i="24"/>
  <c r="E46" i="24"/>
  <c r="F46" i="24"/>
  <c r="G46" i="24"/>
  <c r="H46" i="24"/>
  <c r="C47" i="24"/>
  <c r="D47" i="24"/>
  <c r="E47" i="24"/>
  <c r="F47" i="24"/>
  <c r="G47" i="24"/>
  <c r="H47" i="24"/>
  <c r="C48" i="24"/>
  <c r="D48" i="24"/>
  <c r="E48" i="24"/>
  <c r="F48" i="24"/>
  <c r="G48" i="24"/>
  <c r="H48" i="24"/>
  <c r="C49" i="24"/>
  <c r="D49" i="24"/>
  <c r="E49" i="24"/>
  <c r="F49" i="24"/>
  <c r="G49" i="24"/>
  <c r="H49" i="24"/>
  <c r="C50" i="24"/>
  <c r="D50" i="24"/>
  <c r="E50" i="24"/>
  <c r="F50" i="24"/>
  <c r="G50" i="24"/>
  <c r="H50" i="24"/>
  <c r="C51" i="24"/>
  <c r="D51" i="24"/>
  <c r="E51" i="24"/>
  <c r="F51" i="24"/>
  <c r="G51" i="24"/>
  <c r="H51" i="24"/>
  <c r="B41" i="24"/>
  <c r="B42" i="24"/>
  <c r="B43" i="24"/>
  <c r="B44" i="24"/>
  <c r="B45" i="24"/>
  <c r="B46" i="24"/>
  <c r="B47" i="24"/>
  <c r="B48" i="24"/>
  <c r="B49" i="24"/>
  <c r="B50" i="24"/>
  <c r="B51" i="24"/>
  <c r="B40" i="24"/>
  <c r="C40" i="23"/>
  <c r="D40" i="23"/>
  <c r="E40" i="23"/>
  <c r="F40" i="23"/>
  <c r="C41" i="23"/>
  <c r="D41" i="23"/>
  <c r="E41" i="23"/>
  <c r="F41" i="23"/>
  <c r="C42" i="23"/>
  <c r="D42" i="23"/>
  <c r="E42" i="23"/>
  <c r="F42" i="23"/>
  <c r="C43" i="23"/>
  <c r="D43" i="23"/>
  <c r="E43" i="23"/>
  <c r="F43" i="23"/>
  <c r="C44" i="23"/>
  <c r="D44" i="23"/>
  <c r="E44" i="23"/>
  <c r="F44" i="23"/>
  <c r="C45" i="23"/>
  <c r="D45" i="23"/>
  <c r="E45" i="23"/>
  <c r="F45" i="23"/>
  <c r="C46" i="23"/>
  <c r="D46" i="23"/>
  <c r="E46" i="23"/>
  <c r="F46" i="23"/>
  <c r="C47" i="23"/>
  <c r="D47" i="23"/>
  <c r="E47" i="23"/>
  <c r="F47" i="23"/>
  <c r="C48" i="23"/>
  <c r="D48" i="23"/>
  <c r="E48" i="23"/>
  <c r="F48" i="23"/>
  <c r="C49" i="23"/>
  <c r="D49" i="23"/>
  <c r="E49" i="23"/>
  <c r="F49" i="23"/>
  <c r="C50" i="23"/>
  <c r="D50" i="23"/>
  <c r="E50" i="23"/>
  <c r="F50" i="23"/>
  <c r="C51" i="23"/>
  <c r="D51" i="23"/>
  <c r="E51" i="23"/>
  <c r="F51" i="23"/>
  <c r="B41" i="23"/>
  <c r="B42" i="23"/>
  <c r="B43" i="23"/>
  <c r="B44" i="23"/>
  <c r="B45" i="23"/>
  <c r="B46" i="23"/>
  <c r="B47" i="23"/>
  <c r="B48" i="23"/>
  <c r="B49" i="23"/>
  <c r="B50" i="23"/>
  <c r="B51" i="23"/>
  <c r="B40" i="23"/>
  <c r="C47" i="22" l="1"/>
  <c r="D47" i="22"/>
  <c r="E47" i="22"/>
  <c r="F47" i="22"/>
  <c r="G47" i="22"/>
  <c r="H47" i="22"/>
  <c r="I47" i="22"/>
  <c r="J47" i="22"/>
  <c r="C48" i="22"/>
  <c r="D48" i="22"/>
  <c r="E48" i="22"/>
  <c r="F48" i="22"/>
  <c r="G48" i="22"/>
  <c r="H48" i="22"/>
  <c r="I48" i="22"/>
  <c r="J48" i="22"/>
  <c r="C49" i="22"/>
  <c r="D49" i="22"/>
  <c r="E49" i="22"/>
  <c r="F49" i="22"/>
  <c r="G49" i="22"/>
  <c r="H49" i="22"/>
  <c r="I49" i="22"/>
  <c r="J49" i="22"/>
  <c r="C50" i="22"/>
  <c r="D50" i="22"/>
  <c r="E50" i="22"/>
  <c r="F50" i="22"/>
  <c r="G50" i="22"/>
  <c r="H50" i="22"/>
  <c r="I50" i="22"/>
  <c r="J50" i="22"/>
  <c r="C51" i="22"/>
  <c r="D51" i="22"/>
  <c r="E51" i="22"/>
  <c r="F51" i="22"/>
  <c r="G51" i="22"/>
  <c r="H51" i="22"/>
  <c r="I51" i="22"/>
  <c r="J51" i="22"/>
  <c r="C52" i="22"/>
  <c r="D52" i="22"/>
  <c r="E52" i="22"/>
  <c r="F52" i="22"/>
  <c r="G52" i="22"/>
  <c r="H52" i="22"/>
  <c r="I52" i="22"/>
  <c r="J52" i="22"/>
  <c r="C53" i="22"/>
  <c r="D53" i="22"/>
  <c r="E53" i="22"/>
  <c r="F53" i="22"/>
  <c r="G53" i="22"/>
  <c r="H53" i="22"/>
  <c r="I53" i="22"/>
  <c r="J53" i="22"/>
  <c r="C54" i="22"/>
  <c r="D54" i="22"/>
  <c r="E54" i="22"/>
  <c r="F54" i="22"/>
  <c r="G54" i="22"/>
  <c r="H54" i="22"/>
  <c r="I54" i="22"/>
  <c r="J54" i="22"/>
  <c r="C55" i="22"/>
  <c r="D55" i="22"/>
  <c r="E55" i="22"/>
  <c r="F55" i="22"/>
  <c r="G55" i="22"/>
  <c r="H55" i="22"/>
  <c r="I55" i="22"/>
  <c r="J55" i="22"/>
  <c r="C56" i="22"/>
  <c r="D56" i="22"/>
  <c r="E56" i="22"/>
  <c r="F56" i="22"/>
  <c r="G56" i="22"/>
  <c r="H56" i="22"/>
  <c r="I56" i="22"/>
  <c r="J56" i="22"/>
  <c r="C57" i="22"/>
  <c r="D57" i="22"/>
  <c r="E57" i="22"/>
  <c r="F57" i="22"/>
  <c r="G57" i="22"/>
  <c r="H57" i="22"/>
  <c r="I57" i="22"/>
  <c r="J57" i="22"/>
  <c r="C58" i="22"/>
  <c r="D58" i="22"/>
  <c r="E58" i="22"/>
  <c r="F58" i="22"/>
  <c r="G58" i="22"/>
  <c r="H58" i="22"/>
  <c r="I58" i="22"/>
  <c r="J58" i="22"/>
  <c r="C59" i="22"/>
  <c r="D59" i="22"/>
  <c r="E59" i="22"/>
  <c r="F59" i="22"/>
  <c r="G59" i="22"/>
  <c r="H59" i="22"/>
  <c r="I59" i="22"/>
  <c r="J59" i="22"/>
  <c r="C60" i="22"/>
  <c r="D60" i="22"/>
  <c r="E60" i="22"/>
  <c r="F60" i="22"/>
  <c r="G60" i="22"/>
  <c r="H60" i="22"/>
  <c r="I60" i="22"/>
  <c r="J60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47" i="22"/>
  <c r="J18" i="34"/>
  <c r="I18" i="34"/>
  <c r="H18" i="34"/>
  <c r="G18" i="34"/>
  <c r="F18" i="34"/>
  <c r="E18" i="34"/>
  <c r="D18" i="34"/>
  <c r="C18" i="34"/>
  <c r="B18" i="34"/>
  <c r="J17" i="34"/>
  <c r="I17" i="34"/>
  <c r="H17" i="34"/>
  <c r="G17" i="34"/>
  <c r="F17" i="34"/>
  <c r="E17" i="34"/>
  <c r="D17" i="34"/>
  <c r="C17" i="34"/>
  <c r="B17" i="34"/>
  <c r="J16" i="34"/>
  <c r="I16" i="34"/>
  <c r="H16" i="34"/>
  <c r="G16" i="34"/>
  <c r="F16" i="34"/>
  <c r="A20" i="34" s="1"/>
  <c r="E16" i="34"/>
  <c r="D16" i="34"/>
  <c r="C16" i="34"/>
  <c r="B16" i="34"/>
  <c r="J15" i="34"/>
  <c r="I15" i="34"/>
  <c r="H15" i="34"/>
  <c r="G15" i="34"/>
  <c r="F15" i="34"/>
  <c r="E15" i="34"/>
  <c r="D15" i="34"/>
  <c r="C15" i="34"/>
  <c r="B15" i="34"/>
  <c r="C4" i="34"/>
  <c r="D4" i="34"/>
  <c r="E4" i="34"/>
  <c r="F4" i="34"/>
  <c r="G4" i="34"/>
  <c r="H4" i="34"/>
  <c r="I4" i="34"/>
  <c r="J4" i="34"/>
  <c r="C5" i="34"/>
  <c r="D5" i="34"/>
  <c r="E5" i="34"/>
  <c r="F5" i="34"/>
  <c r="A10" i="34" s="1"/>
  <c r="G5" i="34"/>
  <c r="H5" i="34"/>
  <c r="I5" i="34"/>
  <c r="J5" i="34"/>
  <c r="C6" i="34"/>
  <c r="D6" i="34"/>
  <c r="E6" i="34"/>
  <c r="E27" i="34" s="1"/>
  <c r="F6" i="34"/>
  <c r="G6" i="34"/>
  <c r="H6" i="34"/>
  <c r="I6" i="34"/>
  <c r="I27" i="34" s="1"/>
  <c r="J6" i="34"/>
  <c r="C7" i="34"/>
  <c r="D7" i="34"/>
  <c r="E7" i="34"/>
  <c r="F7" i="34"/>
  <c r="G7" i="34"/>
  <c r="H7" i="34"/>
  <c r="I7" i="34"/>
  <c r="J7" i="34"/>
  <c r="B5" i="34"/>
  <c r="B6" i="34"/>
  <c r="B7" i="34"/>
  <c r="B4" i="34"/>
  <c r="D25" i="33"/>
  <c r="E25" i="33"/>
  <c r="F25" i="33"/>
  <c r="D26" i="33"/>
  <c r="E26" i="33"/>
  <c r="F26" i="33"/>
  <c r="D27" i="33"/>
  <c r="E27" i="33"/>
  <c r="F27" i="33"/>
  <c r="D28" i="33"/>
  <c r="E28" i="33"/>
  <c r="F28" i="33"/>
  <c r="D25" i="32"/>
  <c r="E25" i="32"/>
  <c r="D26" i="32"/>
  <c r="E26" i="32"/>
  <c r="D27" i="32"/>
  <c r="E27" i="32"/>
  <c r="D28" i="32"/>
  <c r="E28" i="32"/>
  <c r="J28" i="33"/>
  <c r="I28" i="33"/>
  <c r="H28" i="33"/>
  <c r="G28" i="33"/>
  <c r="C28" i="33"/>
  <c r="B28" i="33"/>
  <c r="J27" i="33"/>
  <c r="I27" i="33"/>
  <c r="H27" i="33"/>
  <c r="G27" i="33"/>
  <c r="C27" i="33"/>
  <c r="B27" i="33"/>
  <c r="J26" i="33"/>
  <c r="I26" i="33"/>
  <c r="H26" i="33"/>
  <c r="G26" i="33"/>
  <c r="C26" i="33"/>
  <c r="B26" i="33"/>
  <c r="J25" i="33"/>
  <c r="I25" i="33"/>
  <c r="H25" i="33"/>
  <c r="G25" i="33"/>
  <c r="C25" i="33"/>
  <c r="B25" i="33"/>
  <c r="J28" i="32"/>
  <c r="I28" i="32"/>
  <c r="H28" i="32"/>
  <c r="G28" i="32"/>
  <c r="F28" i="32"/>
  <c r="C28" i="32"/>
  <c r="B28" i="32"/>
  <c r="J27" i="32"/>
  <c r="I27" i="32"/>
  <c r="H27" i="32"/>
  <c r="G27" i="32"/>
  <c r="F27" i="32"/>
  <c r="C27" i="32"/>
  <c r="B27" i="32"/>
  <c r="J26" i="32"/>
  <c r="I26" i="32"/>
  <c r="H26" i="32"/>
  <c r="G26" i="32"/>
  <c r="F26" i="32"/>
  <c r="C26" i="32"/>
  <c r="B26" i="32"/>
  <c r="J25" i="32"/>
  <c r="I25" i="32"/>
  <c r="H25" i="32"/>
  <c r="G25" i="32"/>
  <c r="F25" i="32"/>
  <c r="C25" i="32"/>
  <c r="B25" i="32"/>
  <c r="C45" i="31"/>
  <c r="D45" i="31"/>
  <c r="E45" i="31"/>
  <c r="F45" i="31"/>
  <c r="G45" i="31"/>
  <c r="H45" i="31"/>
  <c r="C46" i="31"/>
  <c r="D46" i="31"/>
  <c r="E46" i="31"/>
  <c r="F46" i="31"/>
  <c r="G46" i="31"/>
  <c r="H46" i="31"/>
  <c r="C47" i="31"/>
  <c r="D47" i="31"/>
  <c r="E47" i="31"/>
  <c r="F47" i="31"/>
  <c r="G47" i="31"/>
  <c r="H47" i="31"/>
  <c r="C48" i="31"/>
  <c r="D48" i="31"/>
  <c r="E48" i="31"/>
  <c r="F48" i="31"/>
  <c r="G48" i="31"/>
  <c r="H48" i="31"/>
  <c r="C49" i="31"/>
  <c r="D49" i="31"/>
  <c r="E49" i="31"/>
  <c r="F49" i="31"/>
  <c r="G49" i="31"/>
  <c r="H49" i="31"/>
  <c r="C50" i="31"/>
  <c r="D50" i="31"/>
  <c r="E50" i="31"/>
  <c r="F50" i="31"/>
  <c r="G50" i="31"/>
  <c r="H50" i="31"/>
  <c r="C51" i="31"/>
  <c r="D51" i="31"/>
  <c r="E51" i="31"/>
  <c r="F51" i="31"/>
  <c r="G51" i="31"/>
  <c r="H51" i="31"/>
  <c r="C52" i="31"/>
  <c r="D52" i="31"/>
  <c r="E52" i="31"/>
  <c r="F52" i="31"/>
  <c r="G52" i="31"/>
  <c r="H52" i="31"/>
  <c r="C53" i="31"/>
  <c r="D53" i="31"/>
  <c r="E53" i="31"/>
  <c r="F53" i="31"/>
  <c r="G53" i="31"/>
  <c r="H53" i="31"/>
  <c r="C54" i="31"/>
  <c r="D54" i="31"/>
  <c r="E54" i="31"/>
  <c r="F54" i="31"/>
  <c r="G54" i="31"/>
  <c r="H54" i="31"/>
  <c r="C55" i="31"/>
  <c r="D55" i="31"/>
  <c r="E55" i="31"/>
  <c r="F55" i="31"/>
  <c r="G55" i="31"/>
  <c r="H55" i="31"/>
  <c r="C56" i="31"/>
  <c r="D56" i="31"/>
  <c r="E56" i="31"/>
  <c r="F56" i="31"/>
  <c r="G56" i="31"/>
  <c r="H56" i="31"/>
  <c r="C57" i="31"/>
  <c r="D57" i="31"/>
  <c r="E57" i="31"/>
  <c r="F57" i="31"/>
  <c r="G57" i="31"/>
  <c r="H57" i="31"/>
  <c r="C58" i="31"/>
  <c r="D58" i="31"/>
  <c r="E58" i="31"/>
  <c r="F58" i="31"/>
  <c r="G58" i="31"/>
  <c r="H58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45" i="31"/>
  <c r="C45" i="30"/>
  <c r="D45" i="30"/>
  <c r="E45" i="30"/>
  <c r="F45" i="30"/>
  <c r="G45" i="30"/>
  <c r="H45" i="30"/>
  <c r="C46" i="30"/>
  <c r="D46" i="30"/>
  <c r="E46" i="30"/>
  <c r="F46" i="30"/>
  <c r="G46" i="30"/>
  <c r="H46" i="30"/>
  <c r="C47" i="30"/>
  <c r="D47" i="30"/>
  <c r="E47" i="30"/>
  <c r="F47" i="30"/>
  <c r="G47" i="30"/>
  <c r="H47" i="30"/>
  <c r="C48" i="30"/>
  <c r="D48" i="30"/>
  <c r="E48" i="30"/>
  <c r="F48" i="30"/>
  <c r="G48" i="30"/>
  <c r="H48" i="30"/>
  <c r="C49" i="30"/>
  <c r="D49" i="30"/>
  <c r="E49" i="30"/>
  <c r="F49" i="30"/>
  <c r="G49" i="30"/>
  <c r="H49" i="30"/>
  <c r="C50" i="30"/>
  <c r="D50" i="30"/>
  <c r="E50" i="30"/>
  <c r="F50" i="30"/>
  <c r="G50" i="30"/>
  <c r="H50" i="30"/>
  <c r="C51" i="30"/>
  <c r="D51" i="30"/>
  <c r="E51" i="30"/>
  <c r="F51" i="30"/>
  <c r="G51" i="30"/>
  <c r="H51" i="30"/>
  <c r="C52" i="30"/>
  <c r="D52" i="30"/>
  <c r="E52" i="30"/>
  <c r="F52" i="30"/>
  <c r="G52" i="30"/>
  <c r="H52" i="30"/>
  <c r="C53" i="30"/>
  <c r="D53" i="30"/>
  <c r="E53" i="30"/>
  <c r="F53" i="30"/>
  <c r="G53" i="30"/>
  <c r="H53" i="30"/>
  <c r="C54" i="30"/>
  <c r="D54" i="30"/>
  <c r="E54" i="30"/>
  <c r="F54" i="30"/>
  <c r="G54" i="30"/>
  <c r="H54" i="30"/>
  <c r="C55" i="30"/>
  <c r="D55" i="30"/>
  <c r="E55" i="30"/>
  <c r="F55" i="30"/>
  <c r="G55" i="30"/>
  <c r="H55" i="30"/>
  <c r="C56" i="30"/>
  <c r="D56" i="30"/>
  <c r="E56" i="30"/>
  <c r="F56" i="30"/>
  <c r="G56" i="30"/>
  <c r="H56" i="30"/>
  <c r="C57" i="30"/>
  <c r="D57" i="30"/>
  <c r="E57" i="30"/>
  <c r="F57" i="30"/>
  <c r="G57" i="30"/>
  <c r="H57" i="30"/>
  <c r="C58" i="30"/>
  <c r="D58" i="30"/>
  <c r="E58" i="30"/>
  <c r="F58" i="30"/>
  <c r="G58" i="30"/>
  <c r="H58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45" i="30"/>
  <c r="C56" i="21"/>
  <c r="H38" i="21"/>
  <c r="G38" i="21"/>
  <c r="F38" i="21"/>
  <c r="E38" i="21"/>
  <c r="D38" i="21"/>
  <c r="C38" i="21"/>
  <c r="B38" i="21"/>
  <c r="H37" i="21"/>
  <c r="G37" i="21"/>
  <c r="F37" i="21"/>
  <c r="E37" i="21"/>
  <c r="D37" i="21"/>
  <c r="C37" i="21"/>
  <c r="B37" i="21"/>
  <c r="H36" i="21"/>
  <c r="G36" i="21"/>
  <c r="F36" i="21"/>
  <c r="E36" i="21"/>
  <c r="D36" i="21"/>
  <c r="C36" i="21"/>
  <c r="B36" i="21"/>
  <c r="H35" i="21"/>
  <c r="G35" i="21"/>
  <c r="F35" i="21"/>
  <c r="E35" i="21"/>
  <c r="D35" i="21"/>
  <c r="C35" i="21"/>
  <c r="B35" i="21"/>
  <c r="H34" i="21"/>
  <c r="G34" i="21"/>
  <c r="F34" i="21"/>
  <c r="E34" i="21"/>
  <c r="D34" i="21"/>
  <c r="C34" i="21"/>
  <c r="B34" i="21"/>
  <c r="H33" i="21"/>
  <c r="G33" i="21"/>
  <c r="F33" i="21"/>
  <c r="E33" i="21"/>
  <c r="D33" i="21"/>
  <c r="C33" i="21"/>
  <c r="B33" i="21"/>
  <c r="H32" i="21"/>
  <c r="G32" i="21"/>
  <c r="F32" i="21"/>
  <c r="E32" i="21"/>
  <c r="D32" i="21"/>
  <c r="C32" i="21"/>
  <c r="B32" i="21"/>
  <c r="H31" i="21"/>
  <c r="G31" i="21"/>
  <c r="F31" i="21"/>
  <c r="E31" i="21"/>
  <c r="D31" i="21"/>
  <c r="C31" i="21"/>
  <c r="B31" i="21"/>
  <c r="H30" i="21"/>
  <c r="G30" i="21"/>
  <c r="F30" i="21"/>
  <c r="E30" i="21"/>
  <c r="D30" i="21"/>
  <c r="C30" i="21"/>
  <c r="B30" i="21"/>
  <c r="H29" i="21"/>
  <c r="G29" i="21"/>
  <c r="F29" i="21"/>
  <c r="E29" i="21"/>
  <c r="D29" i="21"/>
  <c r="C29" i="21"/>
  <c r="B29" i="21"/>
  <c r="H28" i="21"/>
  <c r="G28" i="21"/>
  <c r="F28" i="21"/>
  <c r="E28" i="21"/>
  <c r="D28" i="21"/>
  <c r="C28" i="21"/>
  <c r="B28" i="21"/>
  <c r="H27" i="21"/>
  <c r="G27" i="21"/>
  <c r="F27" i="21"/>
  <c r="E27" i="21"/>
  <c r="D27" i="21"/>
  <c r="C27" i="21"/>
  <c r="B27" i="21"/>
  <c r="H26" i="21"/>
  <c r="G26" i="21"/>
  <c r="F26" i="21"/>
  <c r="E26" i="21"/>
  <c r="D26" i="21"/>
  <c r="C26" i="21"/>
  <c r="A40" i="21" s="1"/>
  <c r="B26" i="21"/>
  <c r="H25" i="21"/>
  <c r="G25" i="21"/>
  <c r="F25" i="21"/>
  <c r="E25" i="21"/>
  <c r="D25" i="21"/>
  <c r="C25" i="21"/>
  <c r="B25" i="21"/>
  <c r="C4" i="21"/>
  <c r="D4" i="21"/>
  <c r="E4" i="21"/>
  <c r="F4" i="21"/>
  <c r="G4" i="21"/>
  <c r="H4" i="21"/>
  <c r="C5" i="21"/>
  <c r="A20" i="21" s="1"/>
  <c r="D5" i="21"/>
  <c r="E5" i="21"/>
  <c r="F5" i="21"/>
  <c r="G5" i="21"/>
  <c r="H5" i="21"/>
  <c r="C6" i="21"/>
  <c r="D6" i="21"/>
  <c r="E6" i="21"/>
  <c r="F6" i="21"/>
  <c r="G6" i="21"/>
  <c r="H6" i="21"/>
  <c r="C7" i="21"/>
  <c r="D7" i="21"/>
  <c r="E7" i="21"/>
  <c r="F7" i="21"/>
  <c r="G7" i="21"/>
  <c r="H7" i="21"/>
  <c r="C8" i="21"/>
  <c r="D8" i="21"/>
  <c r="E8" i="21"/>
  <c r="F8" i="21"/>
  <c r="G8" i="21"/>
  <c r="H8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C12" i="21"/>
  <c r="D12" i="21"/>
  <c r="E12" i="21"/>
  <c r="F12" i="21"/>
  <c r="G12" i="21"/>
  <c r="H12" i="21"/>
  <c r="C13" i="21"/>
  <c r="D13" i="21"/>
  <c r="E13" i="21"/>
  <c r="F13" i="21"/>
  <c r="G13" i="21"/>
  <c r="H13" i="21"/>
  <c r="C14" i="21"/>
  <c r="D14" i="21"/>
  <c r="E14" i="21"/>
  <c r="F14" i="21"/>
  <c r="G14" i="21"/>
  <c r="H14" i="21"/>
  <c r="C15" i="21"/>
  <c r="D15" i="21"/>
  <c r="E15" i="21"/>
  <c r="F15" i="21"/>
  <c r="G15" i="21"/>
  <c r="H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4" i="21"/>
  <c r="C45" i="29"/>
  <c r="D45" i="29"/>
  <c r="E45" i="29"/>
  <c r="F45" i="29"/>
  <c r="C46" i="29"/>
  <c r="D46" i="29"/>
  <c r="E46" i="29"/>
  <c r="F46" i="29"/>
  <c r="C47" i="29"/>
  <c r="D47" i="29"/>
  <c r="E47" i="29"/>
  <c r="F47" i="29"/>
  <c r="C48" i="29"/>
  <c r="D48" i="29"/>
  <c r="E48" i="29"/>
  <c r="F48" i="29"/>
  <c r="C49" i="29"/>
  <c r="D49" i="29"/>
  <c r="E49" i="29"/>
  <c r="F49" i="29"/>
  <c r="C50" i="29"/>
  <c r="D50" i="29"/>
  <c r="E50" i="29"/>
  <c r="F50" i="29"/>
  <c r="C51" i="29"/>
  <c r="D51" i="29"/>
  <c r="E51" i="29"/>
  <c r="F51" i="29"/>
  <c r="C52" i="29"/>
  <c r="D52" i="29"/>
  <c r="E52" i="29"/>
  <c r="F52" i="29"/>
  <c r="C53" i="29"/>
  <c r="D53" i="29"/>
  <c r="E53" i="29"/>
  <c r="F53" i="29"/>
  <c r="C54" i="29"/>
  <c r="D54" i="29"/>
  <c r="E54" i="29"/>
  <c r="F54" i="29"/>
  <c r="C55" i="29"/>
  <c r="D55" i="29"/>
  <c r="E55" i="29"/>
  <c r="F55" i="29"/>
  <c r="C56" i="29"/>
  <c r="D56" i="29"/>
  <c r="E56" i="29"/>
  <c r="F56" i="29"/>
  <c r="C57" i="29"/>
  <c r="D57" i="29"/>
  <c r="E57" i="29"/>
  <c r="F57" i="29"/>
  <c r="C58" i="29"/>
  <c r="D58" i="29"/>
  <c r="E58" i="29"/>
  <c r="F58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45" i="29"/>
  <c r="C45" i="28"/>
  <c r="D45" i="28"/>
  <c r="E45" i="28"/>
  <c r="F45" i="28"/>
  <c r="C46" i="28"/>
  <c r="D46" i="28"/>
  <c r="E46" i="28"/>
  <c r="F46" i="28"/>
  <c r="C47" i="28"/>
  <c r="D47" i="28"/>
  <c r="E47" i="28"/>
  <c r="F47" i="28"/>
  <c r="C48" i="28"/>
  <c r="D48" i="28"/>
  <c r="E48" i="28"/>
  <c r="F48" i="28"/>
  <c r="C49" i="28"/>
  <c r="D49" i="28"/>
  <c r="E49" i="28"/>
  <c r="F49" i="28"/>
  <c r="C50" i="28"/>
  <c r="D50" i="28"/>
  <c r="E50" i="28"/>
  <c r="F50" i="28"/>
  <c r="C51" i="28"/>
  <c r="D51" i="28"/>
  <c r="E51" i="28"/>
  <c r="F51" i="28"/>
  <c r="C52" i="28"/>
  <c r="D52" i="28"/>
  <c r="E52" i="28"/>
  <c r="F52" i="28"/>
  <c r="C53" i="28"/>
  <c r="D53" i="28"/>
  <c r="E53" i="28"/>
  <c r="F53" i="28"/>
  <c r="C54" i="28"/>
  <c r="D54" i="28"/>
  <c r="E54" i="28"/>
  <c r="F54" i="28"/>
  <c r="C55" i="28"/>
  <c r="D55" i="28"/>
  <c r="E55" i="28"/>
  <c r="F55" i="28"/>
  <c r="C56" i="28"/>
  <c r="D56" i="28"/>
  <c r="E56" i="28"/>
  <c r="F56" i="28"/>
  <c r="C57" i="28"/>
  <c r="D57" i="28"/>
  <c r="E57" i="28"/>
  <c r="F57" i="28"/>
  <c r="C58" i="28"/>
  <c r="D58" i="28"/>
  <c r="E58" i="28"/>
  <c r="F58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45" i="28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A40" i="10" s="1"/>
  <c r="C26" i="10"/>
  <c r="B26" i="10"/>
  <c r="F25" i="10"/>
  <c r="E25" i="10"/>
  <c r="D25" i="10"/>
  <c r="C25" i="10"/>
  <c r="B25" i="10"/>
  <c r="C4" i="10"/>
  <c r="D4" i="10"/>
  <c r="E4" i="10"/>
  <c r="F4" i="10"/>
  <c r="C5" i="10"/>
  <c r="D5" i="10"/>
  <c r="A20" i="10" s="1"/>
  <c r="E5" i="10"/>
  <c r="F5" i="10"/>
  <c r="C6" i="10"/>
  <c r="D6" i="10"/>
  <c r="E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C15" i="10"/>
  <c r="D15" i="10"/>
  <c r="E15" i="10"/>
  <c r="F15" i="10"/>
  <c r="C16" i="10"/>
  <c r="D16" i="10"/>
  <c r="E16" i="10"/>
  <c r="F16" i="10"/>
  <c r="C17" i="10"/>
  <c r="D17" i="10"/>
  <c r="E17" i="10"/>
  <c r="F17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4" i="10"/>
  <c r="B45" i="21" l="1"/>
  <c r="B54" i="21"/>
  <c r="B46" i="21"/>
  <c r="E56" i="21"/>
  <c r="C55" i="21"/>
  <c r="E52" i="21"/>
  <c r="C51" i="21"/>
  <c r="G49" i="21"/>
  <c r="C47" i="21"/>
  <c r="G45" i="21"/>
  <c r="B47" i="21"/>
  <c r="H57" i="21"/>
  <c r="F56" i="21"/>
  <c r="D55" i="21"/>
  <c r="F52" i="21"/>
  <c r="H49" i="21"/>
  <c r="F48" i="21"/>
  <c r="D47" i="21"/>
  <c r="H45" i="21"/>
  <c r="F45" i="21"/>
  <c r="D49" i="21"/>
  <c r="C45" i="10"/>
  <c r="E45" i="10"/>
  <c r="E55" i="10"/>
  <c r="E53" i="10"/>
  <c r="B53" i="21"/>
  <c r="F57" i="21"/>
  <c r="D56" i="21"/>
  <c r="F53" i="21"/>
  <c r="D52" i="21"/>
  <c r="F49" i="21"/>
  <c r="D48" i="21"/>
  <c r="C45" i="21"/>
  <c r="F45" i="10"/>
  <c r="F26" i="34"/>
  <c r="E26" i="34"/>
  <c r="D53" i="21"/>
  <c r="F50" i="21"/>
  <c r="H48" i="21"/>
  <c r="B49" i="21"/>
  <c r="F53" i="10"/>
  <c r="F57" i="10"/>
  <c r="F49" i="10"/>
  <c r="B57" i="10"/>
  <c r="B49" i="10"/>
  <c r="F55" i="10"/>
  <c r="F51" i="10"/>
  <c r="F47" i="10"/>
  <c r="B54" i="10"/>
  <c r="B46" i="10"/>
  <c r="C57" i="10"/>
  <c r="C55" i="10"/>
  <c r="C53" i="10"/>
  <c r="C51" i="10"/>
  <c r="C49" i="10"/>
  <c r="C47" i="10"/>
  <c r="E58" i="10"/>
  <c r="D45" i="10"/>
  <c r="D27" i="34"/>
  <c r="D28" i="34"/>
  <c r="D26" i="34"/>
  <c r="B25" i="34"/>
  <c r="B28" i="34"/>
  <c r="B55" i="10"/>
  <c r="B47" i="10"/>
  <c r="D57" i="10"/>
  <c r="D55" i="10"/>
  <c r="D51" i="10"/>
  <c r="D49" i="10"/>
  <c r="D47" i="10"/>
  <c r="J28" i="34"/>
  <c r="E25" i="34"/>
  <c r="J26" i="34"/>
  <c r="C25" i="34"/>
  <c r="H28" i="34"/>
  <c r="D25" i="34"/>
  <c r="C26" i="34"/>
  <c r="B27" i="34"/>
  <c r="C27" i="34"/>
  <c r="F25" i="34"/>
  <c r="F28" i="34"/>
  <c r="E28" i="34"/>
  <c r="J27" i="34"/>
  <c r="B26" i="34"/>
  <c r="F27" i="34"/>
  <c r="C28" i="34"/>
  <c r="J25" i="34"/>
  <c r="G27" i="34"/>
  <c r="I28" i="34"/>
  <c r="I26" i="34"/>
  <c r="I25" i="34"/>
  <c r="H27" i="34"/>
  <c r="H26" i="34"/>
  <c r="H25" i="34"/>
  <c r="G28" i="34"/>
  <c r="G26" i="34"/>
  <c r="G25" i="34"/>
  <c r="C48" i="21"/>
  <c r="E45" i="21"/>
  <c r="G55" i="21"/>
  <c r="C53" i="21"/>
  <c r="E46" i="21"/>
  <c r="B58" i="21"/>
  <c r="B50" i="21"/>
  <c r="E58" i="21"/>
  <c r="C57" i="21"/>
  <c r="E54" i="21"/>
  <c r="E50" i="21"/>
  <c r="C49" i="21"/>
  <c r="G47" i="21"/>
  <c r="G51" i="21"/>
  <c r="D45" i="21"/>
  <c r="B52" i="21"/>
  <c r="F58" i="21"/>
  <c r="H55" i="21"/>
  <c r="F54" i="21"/>
  <c r="F46" i="21"/>
  <c r="B57" i="21"/>
  <c r="B48" i="21"/>
  <c r="C58" i="21"/>
  <c r="B51" i="21"/>
  <c r="D57" i="21"/>
  <c r="C50" i="21"/>
  <c r="D51" i="21"/>
  <c r="E48" i="21"/>
  <c r="B55" i="21"/>
  <c r="G50" i="21"/>
  <c r="B56" i="21"/>
  <c r="G54" i="21"/>
  <c r="G57" i="21"/>
  <c r="G46" i="21"/>
  <c r="G53" i="21"/>
  <c r="H51" i="21"/>
  <c r="H47" i="21"/>
  <c r="H58" i="21"/>
  <c r="H54" i="21"/>
  <c r="H50" i="21"/>
  <c r="H46" i="21"/>
  <c r="H53" i="21"/>
  <c r="G58" i="21"/>
  <c r="E57" i="21"/>
  <c r="E53" i="21"/>
  <c r="C52" i="21"/>
  <c r="E49" i="21"/>
  <c r="D58" i="21"/>
  <c r="H56" i="21"/>
  <c r="F55" i="21"/>
  <c r="D54" i="21"/>
  <c r="H52" i="21"/>
  <c r="F51" i="21"/>
  <c r="D50" i="21"/>
  <c r="F47" i="21"/>
  <c r="D46" i="21"/>
  <c r="G56" i="21"/>
  <c r="E55" i="21"/>
  <c r="C54" i="21"/>
  <c r="G52" i="21"/>
  <c r="E51" i="21"/>
  <c r="G48" i="21"/>
  <c r="E47" i="21"/>
  <c r="C46" i="21"/>
  <c r="B45" i="10"/>
  <c r="B51" i="10"/>
  <c r="B58" i="10"/>
  <c r="B50" i="10"/>
  <c r="C58" i="10"/>
  <c r="C56" i="10"/>
  <c r="C54" i="10"/>
  <c r="C52" i="10"/>
  <c r="C50" i="10"/>
  <c r="C48" i="10"/>
  <c r="C46" i="10"/>
  <c r="E51" i="10"/>
  <c r="E47" i="10"/>
  <c r="D53" i="10"/>
  <c r="E48" i="10"/>
  <c r="E46" i="10"/>
  <c r="D50" i="10"/>
  <c r="D48" i="10"/>
  <c r="F58" i="10"/>
  <c r="F54" i="10"/>
  <c r="F52" i="10"/>
  <c r="F50" i="10"/>
  <c r="F48" i="10"/>
  <c r="F46" i="10"/>
  <c r="E56" i="10"/>
  <c r="E54" i="10"/>
  <c r="E52" i="10"/>
  <c r="E50" i="10"/>
  <c r="D58" i="10"/>
  <c r="D56" i="10"/>
  <c r="D54" i="10"/>
  <c r="D52" i="10"/>
  <c r="D46" i="10"/>
  <c r="F56" i="10"/>
  <c r="E57" i="10"/>
  <c r="E49" i="10"/>
  <c r="B53" i="10"/>
  <c r="B52" i="10"/>
  <c r="B56" i="10"/>
  <c r="B48" i="10"/>
  <c r="J23" i="8"/>
  <c r="I23" i="8"/>
  <c r="H23" i="8"/>
  <c r="G23" i="8"/>
  <c r="F23" i="8"/>
  <c r="E23" i="8"/>
  <c r="D23" i="8"/>
  <c r="C23" i="8"/>
  <c r="B23" i="8"/>
  <c r="J22" i="8"/>
  <c r="I22" i="8"/>
  <c r="H22" i="8"/>
  <c r="G22" i="8"/>
  <c r="F22" i="8"/>
  <c r="E22" i="8"/>
  <c r="D22" i="8"/>
  <c r="C22" i="8"/>
  <c r="B22" i="8"/>
  <c r="J21" i="8"/>
  <c r="I21" i="8"/>
  <c r="H21" i="8"/>
  <c r="G21" i="8"/>
  <c r="F21" i="8"/>
  <c r="E21" i="8"/>
  <c r="D21" i="8"/>
  <c r="C21" i="8"/>
  <c r="B21" i="8"/>
  <c r="J20" i="8"/>
  <c r="I20" i="8"/>
  <c r="H20" i="8"/>
  <c r="G20" i="8"/>
  <c r="F20" i="8"/>
  <c r="E20" i="8"/>
  <c r="D20" i="8"/>
  <c r="C20" i="8"/>
  <c r="B20" i="8"/>
  <c r="J19" i="8"/>
  <c r="I19" i="8"/>
  <c r="H19" i="8"/>
  <c r="G19" i="8"/>
  <c r="F19" i="8"/>
  <c r="E19" i="8"/>
  <c r="D19" i="8"/>
  <c r="C19" i="8"/>
  <c r="B19" i="8"/>
  <c r="J18" i="8"/>
  <c r="I18" i="8"/>
  <c r="H18" i="8"/>
  <c r="G18" i="8"/>
  <c r="F18" i="8"/>
  <c r="E18" i="8"/>
  <c r="D18" i="8"/>
  <c r="C18" i="8"/>
  <c r="B18" i="8"/>
  <c r="J17" i="8"/>
  <c r="I17" i="8"/>
  <c r="H17" i="8"/>
  <c r="G17" i="8"/>
  <c r="F17" i="8"/>
  <c r="E17" i="8"/>
  <c r="D17" i="8"/>
  <c r="C17" i="8"/>
  <c r="B17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B5" i="8"/>
  <c r="B6" i="8"/>
  <c r="B7" i="8"/>
  <c r="B8" i="8"/>
  <c r="B9" i="8"/>
  <c r="B10" i="8"/>
  <c r="B4" i="8"/>
  <c r="I35" i="20"/>
  <c r="H35" i="20"/>
  <c r="G35" i="20"/>
  <c r="F35" i="20"/>
  <c r="E35" i="20"/>
  <c r="D35" i="20"/>
  <c r="C35" i="20"/>
  <c r="B35" i="20"/>
  <c r="J34" i="20"/>
  <c r="I34" i="20"/>
  <c r="H34" i="20"/>
  <c r="G34" i="20"/>
  <c r="F34" i="20"/>
  <c r="E34" i="20"/>
  <c r="D34" i="20"/>
  <c r="C34" i="20"/>
  <c r="B34" i="20"/>
  <c r="J33" i="20"/>
  <c r="I33" i="20"/>
  <c r="H33" i="20"/>
  <c r="G33" i="20"/>
  <c r="F33" i="20"/>
  <c r="E33" i="20"/>
  <c r="D33" i="20"/>
  <c r="C33" i="20"/>
  <c r="B33" i="20"/>
  <c r="J32" i="20"/>
  <c r="I32" i="20"/>
  <c r="H32" i="20"/>
  <c r="G32" i="20"/>
  <c r="F32" i="20"/>
  <c r="E32" i="20"/>
  <c r="D32" i="20"/>
  <c r="C32" i="20"/>
  <c r="B32" i="20"/>
  <c r="J31" i="20"/>
  <c r="I31" i="20"/>
  <c r="H31" i="20"/>
  <c r="G31" i="20"/>
  <c r="F31" i="20"/>
  <c r="E31" i="20"/>
  <c r="D31" i="20"/>
  <c r="C31" i="20"/>
  <c r="B31" i="20"/>
  <c r="J30" i="20"/>
  <c r="I30" i="20"/>
  <c r="H30" i="20"/>
  <c r="G30" i="20"/>
  <c r="F30" i="20"/>
  <c r="E30" i="20"/>
  <c r="D30" i="20"/>
  <c r="C30" i="20"/>
  <c r="B30" i="20"/>
  <c r="J29" i="20"/>
  <c r="I29" i="20"/>
  <c r="H29" i="20"/>
  <c r="G29" i="20"/>
  <c r="F29" i="20"/>
  <c r="E29" i="20"/>
  <c r="D29" i="20"/>
  <c r="C29" i="20"/>
  <c r="B29" i="20"/>
  <c r="J35" i="19"/>
  <c r="I35" i="19"/>
  <c r="H35" i="19"/>
  <c r="G35" i="19"/>
  <c r="F35" i="19"/>
  <c r="E35" i="19"/>
  <c r="D35" i="19"/>
  <c r="C35" i="19"/>
  <c r="B35" i="19"/>
  <c r="J34" i="19"/>
  <c r="I34" i="19"/>
  <c r="H34" i="19"/>
  <c r="G34" i="19"/>
  <c r="F34" i="19"/>
  <c r="E34" i="19"/>
  <c r="D34" i="19"/>
  <c r="C34" i="19"/>
  <c r="B34" i="19"/>
  <c r="J33" i="19"/>
  <c r="I33" i="19"/>
  <c r="H33" i="19"/>
  <c r="G33" i="19"/>
  <c r="F33" i="19"/>
  <c r="E33" i="19"/>
  <c r="D33" i="19"/>
  <c r="C33" i="19"/>
  <c r="B33" i="19"/>
  <c r="J32" i="19"/>
  <c r="I32" i="19"/>
  <c r="H32" i="19"/>
  <c r="G32" i="19"/>
  <c r="F32" i="19"/>
  <c r="E32" i="19"/>
  <c r="D32" i="19"/>
  <c r="C32" i="19"/>
  <c r="B32" i="19"/>
  <c r="J31" i="19"/>
  <c r="I31" i="19"/>
  <c r="H31" i="19"/>
  <c r="G31" i="19"/>
  <c r="F31" i="19"/>
  <c r="E31" i="19"/>
  <c r="D31" i="19"/>
  <c r="C31" i="19"/>
  <c r="B31" i="19"/>
  <c r="J30" i="19"/>
  <c r="I30" i="19"/>
  <c r="H30" i="19"/>
  <c r="G30" i="19"/>
  <c r="F30" i="19"/>
  <c r="E30" i="19"/>
  <c r="D30" i="19"/>
  <c r="C30" i="19"/>
  <c r="B30" i="19"/>
  <c r="J29" i="19"/>
  <c r="I29" i="19"/>
  <c r="H29" i="19"/>
  <c r="G29" i="19"/>
  <c r="F29" i="19"/>
  <c r="E29" i="19"/>
  <c r="D29" i="19"/>
  <c r="C29" i="19"/>
  <c r="B29" i="19"/>
  <c r="H23" i="7"/>
  <c r="G23" i="7"/>
  <c r="F23" i="7"/>
  <c r="E23" i="7"/>
  <c r="D23" i="7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H17" i="7"/>
  <c r="G17" i="7"/>
  <c r="F17" i="7"/>
  <c r="E17" i="7"/>
  <c r="D17" i="7"/>
  <c r="C17" i="7"/>
  <c r="B17" i="7"/>
  <c r="C4" i="7"/>
  <c r="D4" i="7"/>
  <c r="E4" i="7"/>
  <c r="F4" i="7"/>
  <c r="G4" i="7"/>
  <c r="H4" i="7"/>
  <c r="C5" i="7"/>
  <c r="D5" i="7"/>
  <c r="E5" i="7"/>
  <c r="F5" i="7"/>
  <c r="G5" i="7"/>
  <c r="H5" i="7"/>
  <c r="C6" i="7"/>
  <c r="D6" i="7"/>
  <c r="E6" i="7"/>
  <c r="F6" i="7"/>
  <c r="G6" i="7"/>
  <c r="H6" i="7"/>
  <c r="C7" i="7"/>
  <c r="D7" i="7"/>
  <c r="E7" i="7"/>
  <c r="F7" i="7"/>
  <c r="G7" i="7"/>
  <c r="H7" i="7"/>
  <c r="C8" i="7"/>
  <c r="D8" i="7"/>
  <c r="E8" i="7"/>
  <c r="F8" i="7"/>
  <c r="G8" i="7"/>
  <c r="H8" i="7"/>
  <c r="C9" i="7"/>
  <c r="D9" i="7"/>
  <c r="E9" i="7"/>
  <c r="F9" i="7"/>
  <c r="G9" i="7"/>
  <c r="H9" i="7"/>
  <c r="C10" i="7"/>
  <c r="D10" i="7"/>
  <c r="E10" i="7"/>
  <c r="F10" i="7"/>
  <c r="G10" i="7"/>
  <c r="H10" i="7"/>
  <c r="B5" i="7"/>
  <c r="B6" i="7"/>
  <c r="B7" i="7"/>
  <c r="B8" i="7"/>
  <c r="B9" i="7"/>
  <c r="B10" i="7"/>
  <c r="B4" i="7"/>
  <c r="H35" i="18"/>
  <c r="G35" i="18"/>
  <c r="F35" i="18"/>
  <c r="E35" i="18"/>
  <c r="D35" i="18"/>
  <c r="C35" i="18"/>
  <c r="B35" i="18"/>
  <c r="H34" i="18"/>
  <c r="G34" i="18"/>
  <c r="F34" i="18"/>
  <c r="E34" i="18"/>
  <c r="D34" i="18"/>
  <c r="C34" i="18"/>
  <c r="B34" i="18"/>
  <c r="H33" i="18"/>
  <c r="G33" i="18"/>
  <c r="F33" i="18"/>
  <c r="E33" i="18"/>
  <c r="D33" i="18"/>
  <c r="C33" i="18"/>
  <c r="B33" i="18"/>
  <c r="H32" i="18"/>
  <c r="G32" i="18"/>
  <c r="F32" i="18"/>
  <c r="E32" i="18"/>
  <c r="D32" i="18"/>
  <c r="C32" i="18"/>
  <c r="B32" i="18"/>
  <c r="H31" i="18"/>
  <c r="G31" i="18"/>
  <c r="F31" i="18"/>
  <c r="E31" i="18"/>
  <c r="D31" i="18"/>
  <c r="C31" i="18"/>
  <c r="B31" i="18"/>
  <c r="H30" i="18"/>
  <c r="G30" i="18"/>
  <c r="F30" i="18"/>
  <c r="E30" i="18"/>
  <c r="D30" i="18"/>
  <c r="C30" i="18"/>
  <c r="B30" i="18"/>
  <c r="H29" i="18"/>
  <c r="G29" i="18"/>
  <c r="F29" i="18"/>
  <c r="E29" i="18"/>
  <c r="D29" i="18"/>
  <c r="C29" i="18"/>
  <c r="B29" i="18"/>
  <c r="H35" i="17"/>
  <c r="G35" i="17"/>
  <c r="F35" i="17"/>
  <c r="E35" i="17"/>
  <c r="D35" i="17"/>
  <c r="C35" i="17"/>
  <c r="B35" i="17"/>
  <c r="H34" i="17"/>
  <c r="G34" i="17"/>
  <c r="F34" i="17"/>
  <c r="E34" i="17"/>
  <c r="D34" i="17"/>
  <c r="C34" i="17"/>
  <c r="B34" i="17"/>
  <c r="H33" i="17"/>
  <c r="G33" i="17"/>
  <c r="F33" i="17"/>
  <c r="E33" i="17"/>
  <c r="D33" i="17"/>
  <c r="C33" i="17"/>
  <c r="B33" i="17"/>
  <c r="H32" i="17"/>
  <c r="G32" i="17"/>
  <c r="F32" i="17"/>
  <c r="E32" i="17"/>
  <c r="D32" i="17"/>
  <c r="C32" i="17"/>
  <c r="B32" i="17"/>
  <c r="H31" i="17"/>
  <c r="G31" i="17"/>
  <c r="F31" i="17"/>
  <c r="E31" i="17"/>
  <c r="D31" i="17"/>
  <c r="C31" i="17"/>
  <c r="B31" i="17"/>
  <c r="H30" i="17"/>
  <c r="G30" i="17"/>
  <c r="F30" i="17"/>
  <c r="E30" i="17"/>
  <c r="D30" i="17"/>
  <c r="C30" i="17"/>
  <c r="B30" i="17"/>
  <c r="H29" i="17"/>
  <c r="G29" i="17"/>
  <c r="F29" i="17"/>
  <c r="E29" i="17"/>
  <c r="D29" i="17"/>
  <c r="C29" i="17"/>
  <c r="B29" i="1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B5" i="6"/>
  <c r="B6" i="6"/>
  <c r="B7" i="6"/>
  <c r="B8" i="6"/>
  <c r="B9" i="6"/>
  <c r="B10" i="6"/>
  <c r="B11" i="6"/>
  <c r="B4" i="6"/>
  <c r="D38" i="16"/>
  <c r="C38" i="16"/>
  <c r="B38" i="16"/>
  <c r="D37" i="16"/>
  <c r="C37" i="16"/>
  <c r="B37" i="16"/>
  <c r="D36" i="16"/>
  <c r="C36" i="16"/>
  <c r="B36" i="16"/>
  <c r="D35" i="16"/>
  <c r="C35" i="16"/>
  <c r="B35" i="16"/>
  <c r="D34" i="16"/>
  <c r="C34" i="16"/>
  <c r="B34" i="16"/>
  <c r="D33" i="16"/>
  <c r="C33" i="16"/>
  <c r="B33" i="16"/>
  <c r="D32" i="16"/>
  <c r="C32" i="16"/>
  <c r="B32" i="16"/>
  <c r="D31" i="16"/>
  <c r="C31" i="16"/>
  <c r="B31" i="16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B5" i="4"/>
  <c r="B6" i="4"/>
  <c r="B7" i="4"/>
  <c r="B8" i="4"/>
  <c r="B9" i="4"/>
  <c r="B10" i="4"/>
  <c r="B11" i="4"/>
  <c r="B4" i="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8" i="13"/>
  <c r="C38" i="13"/>
  <c r="B38" i="13"/>
  <c r="D37" i="13"/>
  <c r="C37" i="13"/>
  <c r="B37" i="13"/>
  <c r="D36" i="13"/>
  <c r="C36" i="13"/>
  <c r="B36" i="13"/>
  <c r="D35" i="13"/>
  <c r="C35" i="13"/>
  <c r="B35" i="13"/>
  <c r="D34" i="13"/>
  <c r="C34" i="13"/>
  <c r="B34" i="13"/>
  <c r="D33" i="13"/>
  <c r="C33" i="13"/>
  <c r="B33" i="13"/>
  <c r="D32" i="13"/>
  <c r="C32" i="13"/>
  <c r="B32" i="13"/>
  <c r="D31" i="13"/>
  <c r="C31" i="13"/>
  <c r="B31" i="13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B20" i="2"/>
  <c r="B21" i="2"/>
  <c r="B22" i="2"/>
  <c r="B23" i="2"/>
  <c r="B24" i="2"/>
  <c r="B25" i="2"/>
  <c r="B26" i="2"/>
  <c r="B27" i="2"/>
  <c r="B19" i="2"/>
  <c r="J41" i="12"/>
  <c r="G41" i="12"/>
  <c r="F41" i="12"/>
  <c r="E41" i="12"/>
  <c r="D41" i="12"/>
  <c r="C41" i="12"/>
  <c r="B41" i="12"/>
  <c r="J40" i="12"/>
  <c r="I40" i="12"/>
  <c r="H40" i="12"/>
  <c r="G40" i="12"/>
  <c r="F40" i="12"/>
  <c r="E40" i="12"/>
  <c r="D40" i="12"/>
  <c r="C40" i="12"/>
  <c r="B40" i="12"/>
  <c r="J39" i="12"/>
  <c r="I39" i="12"/>
  <c r="H39" i="12"/>
  <c r="G39" i="12"/>
  <c r="F39" i="12"/>
  <c r="E39" i="12"/>
  <c r="D39" i="12"/>
  <c r="C39" i="12"/>
  <c r="B39" i="12"/>
  <c r="J38" i="12"/>
  <c r="I38" i="12"/>
  <c r="H38" i="12"/>
  <c r="G38" i="12"/>
  <c r="F38" i="12"/>
  <c r="E38" i="12"/>
  <c r="D38" i="12"/>
  <c r="C38" i="12"/>
  <c r="B38" i="12"/>
  <c r="J37" i="12"/>
  <c r="I37" i="12"/>
  <c r="H37" i="12"/>
  <c r="G37" i="12"/>
  <c r="F37" i="12"/>
  <c r="E37" i="12"/>
  <c r="D37" i="12"/>
  <c r="C37" i="12"/>
  <c r="B37" i="12"/>
  <c r="J36" i="12"/>
  <c r="I36" i="12"/>
  <c r="H36" i="12"/>
  <c r="G36" i="12"/>
  <c r="F36" i="12"/>
  <c r="E36" i="12"/>
  <c r="D36" i="12"/>
  <c r="C36" i="12"/>
  <c r="B36" i="12"/>
  <c r="J35" i="12"/>
  <c r="I35" i="12"/>
  <c r="H35" i="12"/>
  <c r="G35" i="12"/>
  <c r="F35" i="12"/>
  <c r="E35" i="12"/>
  <c r="D35" i="12"/>
  <c r="C35" i="12"/>
  <c r="B35" i="12"/>
  <c r="J34" i="12"/>
  <c r="I34" i="12"/>
  <c r="H34" i="12"/>
  <c r="G34" i="12"/>
  <c r="F34" i="12"/>
  <c r="E34" i="12"/>
  <c r="D34" i="12"/>
  <c r="C34" i="12"/>
  <c r="B34" i="12"/>
  <c r="J33" i="12"/>
  <c r="I33" i="12"/>
  <c r="H33" i="12"/>
  <c r="G33" i="12"/>
  <c r="F33" i="12"/>
  <c r="E33" i="12"/>
  <c r="D33" i="12"/>
  <c r="C33" i="12"/>
  <c r="B33" i="12"/>
  <c r="J41" i="11"/>
  <c r="I41" i="11"/>
  <c r="H41" i="11"/>
  <c r="G41" i="11"/>
  <c r="F41" i="11"/>
  <c r="E41" i="11"/>
  <c r="D41" i="11"/>
  <c r="C41" i="11"/>
  <c r="B41" i="11"/>
  <c r="J40" i="11"/>
  <c r="I40" i="11"/>
  <c r="H40" i="11"/>
  <c r="G40" i="11"/>
  <c r="F40" i="11"/>
  <c r="E40" i="11"/>
  <c r="D40" i="11"/>
  <c r="C40" i="11"/>
  <c r="B40" i="11"/>
  <c r="J39" i="11"/>
  <c r="I39" i="11"/>
  <c r="H39" i="11"/>
  <c r="G39" i="11"/>
  <c r="F39" i="11"/>
  <c r="E39" i="11"/>
  <c r="D39" i="11"/>
  <c r="C39" i="11"/>
  <c r="B39" i="11"/>
  <c r="J38" i="11"/>
  <c r="I38" i="11"/>
  <c r="H38" i="11"/>
  <c r="G38" i="11"/>
  <c r="F38" i="11"/>
  <c r="E38" i="11"/>
  <c r="D38" i="11"/>
  <c r="C38" i="11"/>
  <c r="B38" i="11"/>
  <c r="J37" i="11"/>
  <c r="I37" i="11"/>
  <c r="H37" i="11"/>
  <c r="G37" i="11"/>
  <c r="F37" i="11"/>
  <c r="E37" i="11"/>
  <c r="D37" i="11"/>
  <c r="C37" i="11"/>
  <c r="B37" i="11"/>
  <c r="J36" i="11"/>
  <c r="I36" i="11"/>
  <c r="H36" i="11"/>
  <c r="G36" i="11"/>
  <c r="F36" i="11"/>
  <c r="E36" i="11"/>
  <c r="D36" i="11"/>
  <c r="C36" i="11"/>
  <c r="B36" i="11"/>
  <c r="J35" i="11"/>
  <c r="I35" i="11"/>
  <c r="H35" i="11"/>
  <c r="G35" i="11"/>
  <c r="F35" i="11"/>
  <c r="E35" i="11"/>
  <c r="D35" i="11"/>
  <c r="C35" i="11"/>
  <c r="B35" i="11"/>
  <c r="J34" i="11"/>
  <c r="I34" i="11"/>
  <c r="H34" i="11"/>
  <c r="G34" i="11"/>
  <c r="F34" i="11"/>
  <c r="E34" i="11"/>
  <c r="D34" i="11"/>
  <c r="C34" i="11"/>
  <c r="B34" i="11"/>
  <c r="J33" i="11"/>
  <c r="I33" i="11"/>
  <c r="H33" i="11"/>
  <c r="G33" i="11"/>
  <c r="F33" i="11"/>
  <c r="E33" i="11"/>
  <c r="D33" i="11"/>
  <c r="C33" i="11"/>
  <c r="B33" i="11"/>
  <c r="E29" i="8" l="1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I35" i="8"/>
  <c r="H35" i="8"/>
  <c r="G35" i="8"/>
  <c r="D35" i="8"/>
  <c r="C35" i="8"/>
  <c r="B35" i="8"/>
  <c r="J34" i="8"/>
  <c r="I34" i="8"/>
  <c r="H34" i="8"/>
  <c r="G34" i="8"/>
  <c r="D34" i="8"/>
  <c r="C34" i="8"/>
  <c r="B34" i="8"/>
  <c r="J33" i="8"/>
  <c r="I33" i="8"/>
  <c r="H33" i="8"/>
  <c r="G33" i="8"/>
  <c r="D33" i="8"/>
  <c r="C33" i="8"/>
  <c r="B33" i="8"/>
  <c r="J32" i="8"/>
  <c r="I32" i="8"/>
  <c r="H32" i="8"/>
  <c r="G32" i="8"/>
  <c r="D32" i="8"/>
  <c r="C32" i="8"/>
  <c r="B32" i="8"/>
  <c r="J31" i="8"/>
  <c r="I31" i="8"/>
  <c r="H31" i="8"/>
  <c r="G31" i="8"/>
  <c r="D31" i="8"/>
  <c r="C31" i="8"/>
  <c r="B31" i="8"/>
  <c r="J30" i="8"/>
  <c r="I30" i="8"/>
  <c r="H30" i="8"/>
  <c r="G30" i="8"/>
  <c r="D30" i="8"/>
  <c r="C30" i="8"/>
  <c r="B30" i="8"/>
  <c r="J29" i="8"/>
  <c r="I29" i="8"/>
  <c r="H29" i="8"/>
  <c r="G29" i="8"/>
  <c r="D29" i="8"/>
  <c r="C29" i="8"/>
  <c r="B29" i="8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B35" i="7"/>
  <c r="B34" i="7"/>
  <c r="B33" i="7"/>
  <c r="B32" i="7"/>
  <c r="B31" i="7"/>
  <c r="B30" i="7"/>
  <c r="B29" i="7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1" i="6"/>
  <c r="C31" i="6"/>
  <c r="B31" i="6"/>
  <c r="D38" i="4"/>
  <c r="B31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B34" i="2"/>
  <c r="B35" i="2"/>
  <c r="B36" i="2"/>
  <c r="B37" i="2"/>
  <c r="B38" i="2"/>
  <c r="B39" i="2"/>
  <c r="B40" i="2"/>
  <c r="B41" i="2"/>
  <c r="B33" i="2"/>
  <c r="B92" i="1"/>
  <c r="C92" i="1"/>
  <c r="D92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D67" i="1"/>
  <c r="C67" i="1"/>
  <c r="B67" i="1"/>
  <c r="C15" i="40"/>
  <c r="D6" i="40" s="1"/>
  <c r="D10" i="40" l="1"/>
  <c r="D15" i="40"/>
  <c r="D11" i="40"/>
  <c r="D8" i="40"/>
  <c r="D4" i="40"/>
  <c r="D12" i="40"/>
  <c r="D14" i="40"/>
  <c r="D13" i="40"/>
  <c r="D9" i="40"/>
  <c r="D7" i="40"/>
  <c r="D5" i="40"/>
  <c r="J35" i="20"/>
  <c r="J10" i="8"/>
  <c r="J35" i="8" s="1"/>
</calcChain>
</file>

<file path=xl/sharedStrings.xml><?xml version="1.0" encoding="utf-8"?>
<sst xmlns="http://schemas.openxmlformats.org/spreadsheetml/2006/main" count="3193" uniqueCount="752">
  <si>
    <t>Population par sexe et âge quinquennal</t>
  </si>
  <si>
    <t>Hommes</t>
  </si>
  <si>
    <t>Femmes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</si>
  <si>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</si>
  <si>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</si>
  <si>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</si>
  <si>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</si>
  <si>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</si>
  <si>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</si>
  <si>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</si>
  <si>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</si>
  <si>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</si>
  <si>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</si>
  <si>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</si>
  <si>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</si>
  <si>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</si>
  <si>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</si>
  <si>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</si>
  <si>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</si>
  <si>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</si>
  <si>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</si>
  <si>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</si>
  <si>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</si>
  <si>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à 104 ans</t>
  </si>
  <si>
    <t>105 à 109 ans</t>
  </si>
  <si>
    <t>110 à 114 ans</t>
  </si>
  <si>
    <t>115 à 119 ans</t>
  </si>
  <si>
    <t>120 ans ou plus</t>
  </si>
  <si>
    <t>Population totale</t>
  </si>
  <si>
    <t>Population par âge et catégorie de population</t>
  </si>
  <si>
    <t>20-24 ans</t>
  </si>
  <si>
    <t>25-39 ans</t>
  </si>
  <si>
    <t>40-54 ans</t>
  </si>
  <si>
    <t>55-64 ans</t>
  </si>
  <si>
    <t>65-79 ans</t>
  </si>
  <si>
    <t>Moins de 15 ans</t>
  </si>
  <si>
    <t>15-19 ans</t>
  </si>
  <si>
    <t>80 ans et plus</t>
  </si>
  <si>
    <t>Communauté religieuse</t>
  </si>
  <si>
    <t>Etablissement social court séjour</t>
  </si>
  <si>
    <t>Autre catégorie de communauté</t>
  </si>
  <si>
    <t>Individus en logement ordinaire</t>
  </si>
  <si>
    <t>Service de moyen ou long séjour, maison de retraite, foyer ou résidence sociale</t>
  </si>
  <si>
    <t>Caserne, quartier, base ou camp militaire</t>
  </si>
  <si>
    <t>Etablissement hébergeant des élèves ou des étudiants</t>
  </si>
  <si>
    <t>Habitation mobile, mariniers, sans-abris</t>
  </si>
  <si>
    <t>Marié(e)s</t>
  </si>
  <si>
    <t>Non marié(e)s</t>
  </si>
  <si>
    <t>Population de 15 ans ou plus par âge et statut conjugual</t>
  </si>
  <si>
    <t>Population de 15 ans ou plus par âge et vie en couple</t>
  </si>
  <si>
    <t>Vivant en couple</t>
  </si>
  <si>
    <t>Ne vivant pas en couple</t>
  </si>
  <si>
    <t>Population de 15 ans ou plus par âge et type d'activité</t>
  </si>
  <si>
    <t>Actifs ayant un emploi</t>
  </si>
  <si>
    <t>Chômeurs</t>
  </si>
  <si>
    <t>Retraités ou préretraités</t>
  </si>
  <si>
    <t>Elèves. étudiants. stagiaires non rémunérés</t>
  </si>
  <si>
    <t>Femmes ou hommes au foyer</t>
  </si>
  <si>
    <t>Autres inactifs</t>
  </si>
  <si>
    <t>65 ans et plus</t>
  </si>
  <si>
    <t>Agriculteurs exploitants</t>
  </si>
  <si>
    <t>Artisans. commerçants. chefs d'entreprise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</si>
  <si>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</si>
  <si>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</si>
  <si>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</si>
  <si>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</si>
  <si>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</si>
  <si>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</si>
  <si>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Population de 15 ans ou plus par âge et catégorie socioprofessionnelle</t>
  </si>
  <si>
    <t>Immigrés</t>
  </si>
  <si>
    <t>Non immigrés</t>
  </si>
  <si>
    <t xml:space="preserve">Population totale </t>
  </si>
  <si>
    <t>Hommes par âge et catégorie de population</t>
  </si>
  <si>
    <t xml:space="preserve"> Femmes par âge et catégorie de population</t>
  </si>
  <si>
    <t>Hommes de 15 ans ou plus par âge et statut conjugual</t>
  </si>
  <si>
    <t>Femmes de 15 ans ou plus par âge et statut conjugual</t>
  </si>
  <si>
    <t>Hommes de 15 ans ou plus par âge et vie en couple</t>
  </si>
  <si>
    <t>Femmes de 15 ans ou plus par âge et vie en couple</t>
  </si>
  <si>
    <t xml:space="preserve">Femmes de 15 ans ou plus par âge et type d'activité </t>
  </si>
  <si>
    <t>Hommes de 15 ans ou plus par âge et type d'activité</t>
  </si>
  <si>
    <t xml:space="preserve">Femmes de 15 ans ou plus par âge et catégorie socioprofessionnelle </t>
  </si>
  <si>
    <t>Hommes de 15 ans ou plus par âge et catégorie socioprofessionnelle</t>
  </si>
  <si>
    <t>15 à 24 ans</t>
  </si>
  <si>
    <t>25 à 54 ans</t>
  </si>
  <si>
    <t>55 ans ou plus</t>
  </si>
  <si>
    <t>Ensemble</t>
  </si>
  <si>
    <t>Français de naissance</t>
  </si>
  <si>
    <t>Français par acquisition</t>
  </si>
  <si>
    <t>Portugais</t>
  </si>
  <si>
    <t>Italiens</t>
  </si>
  <si>
    <t>Espagnols</t>
  </si>
  <si>
    <t>Autres nationalités de l'UE (à 27)</t>
  </si>
  <si>
    <t>Autres nationalités d'Europe</t>
  </si>
  <si>
    <t>Algériens</t>
  </si>
  <si>
    <t>Marocains</t>
  </si>
  <si>
    <t>Tunisiens</t>
  </si>
  <si>
    <t>Autres nationalités d'Afrique</t>
  </si>
  <si>
    <t>Turcs</t>
  </si>
  <si>
    <t>Autres nationalités</t>
  </si>
  <si>
    <t>Population par catégorie socioprofessionnelle et nationalité</t>
  </si>
  <si>
    <t>Portugal</t>
  </si>
  <si>
    <t>Italie</t>
  </si>
  <si>
    <t>Espagne</t>
  </si>
  <si>
    <t>Autres pays de l'Union Européenne à 27</t>
  </si>
  <si>
    <t>Autres pays d'Europe</t>
  </si>
  <si>
    <t>Algérie</t>
  </si>
  <si>
    <t>Maroc</t>
  </si>
  <si>
    <t>Tunisie</t>
  </si>
  <si>
    <t>Autres pays d'Afrique</t>
  </si>
  <si>
    <t>Turquie</t>
  </si>
  <si>
    <t>Autres pays</t>
  </si>
  <si>
    <t>Les immigrés de 15 ans ou plus par sexe, type d'activité et pays de naissance</t>
  </si>
  <si>
    <t>Les immigrés par catégorie socioprofessionnelle et pays de naissance</t>
  </si>
  <si>
    <t xml:space="preserve">Ensemble </t>
  </si>
  <si>
    <t>Population par sexe, situation quant à l'immigration et catégorie socioprofessionnelle</t>
  </si>
  <si>
    <t>Population par âge et nationalité</t>
  </si>
  <si>
    <t>Population de 15 ans ou plus par type d'activité et nationalité</t>
  </si>
  <si>
    <t>Hommes de 15 ans ou plus par type d'activité et nationalité</t>
  </si>
  <si>
    <t>Femmes de 15 ans ou plus par type d'activité et nationalité</t>
  </si>
  <si>
    <t>Hommes par catégorie socioprofessionnelle et nationalité</t>
  </si>
  <si>
    <t>Femmes par catégorie socioprofessionnelle et nationalité</t>
  </si>
  <si>
    <t>Etrangers</t>
  </si>
  <si>
    <t xml:space="preserve"> Hommes par âge et nationalité</t>
  </si>
  <si>
    <t>Femmes par âge et nationalité</t>
  </si>
  <si>
    <t>Les immigrés par catégorie socioprofessionnelle et pays de naissance Hommes</t>
  </si>
  <si>
    <t>Les immigrés par catégorie socioprofessionnelle et pays de naissance Femmes</t>
  </si>
  <si>
    <t>Les immigrés par sexe, âge et pays de naissance</t>
  </si>
  <si>
    <t>Sommaire</t>
  </si>
  <si>
    <t>Pop1 : Population par sexe et âge quinquennal</t>
  </si>
  <si>
    <t>Champ : France métropolitaine.</t>
  </si>
  <si>
    <t>Pop2 : Population par âge et catégorie de population</t>
  </si>
  <si>
    <t>Pop2_H : Hommes par âge et catégorie de population</t>
  </si>
  <si>
    <t>Pop2_F : Femmes par âge et catégorie de population</t>
  </si>
  <si>
    <t>Pop3 : Population de 15 ans ou plus par âge et statut conjugual</t>
  </si>
  <si>
    <t>Pop3_H : Hommes de 15 ans ou plus par âge et statut conjugual</t>
  </si>
  <si>
    <t>Pop3_F : Femmes de 15 ans ou plus par âge et statut conjugual</t>
  </si>
  <si>
    <t>Pop4 : Population de 15 ans ou plus par âge et vie en couple</t>
  </si>
  <si>
    <t>Pop4_H : Hommes de 15 ans ou plus par âge et vie en couple</t>
  </si>
  <si>
    <t>Pop4_F : Femmes de 15 ans ou plus par âge et vie en couple</t>
  </si>
  <si>
    <t>Pop5 : Population de 15 ans ou plus par âge et type d'activité</t>
  </si>
  <si>
    <t>Pop5_H : Hommes de 15 ans ou plus par âge et type d'activité</t>
  </si>
  <si>
    <t>Pop5_F : Femmes de 15 ans ou plus par âge et type d'activité</t>
  </si>
  <si>
    <t>Pop6 : Population de 15 ans ou plus par âge et catégorie socioprofessionnelle</t>
  </si>
  <si>
    <t>Pop6_H : Hommes de 15 ans ou plus par âge et catégorie socioprofessionnelle</t>
  </si>
  <si>
    <t>Pop6_F : Femmes de 15 ans ou plus par âge et catégorie socioprofessionnelle</t>
  </si>
  <si>
    <t>Img2B : Les immigrés de 15 ans ou plus par sexe, type d'activité et pays de naissance</t>
  </si>
  <si>
    <t>Img1B : Les immigrés par sexe, âge et pays de naissance</t>
  </si>
  <si>
    <t>Img3A : Population par sexe, situation quant à l'immigration et catégorie socioprofessionnelle</t>
  </si>
  <si>
    <t>Img3B : Les immigrés par catégorie socioprofessionnelle et pays de naissance</t>
  </si>
  <si>
    <t>Img3B_H : Les immigrés par catégorie socioprofessionnelle et pays de naissance Hommes</t>
  </si>
  <si>
    <t>Img3B_F : Les immigrés par catégorie socioprofessionnelle et pays de naissance Femmes</t>
  </si>
  <si>
    <t>Nat1 : Population par âge et nationalité</t>
  </si>
  <si>
    <t xml:space="preserve"> Nat1_H : Hommes par âge et nationalité</t>
  </si>
  <si>
    <t xml:space="preserve"> Nat1_F : Femmes par âge et nationalité</t>
  </si>
  <si>
    <t>Nat2 : Population de 15 ans ou plus par type d'activité et nationalité</t>
  </si>
  <si>
    <t>Nat2_H : Hommes de 15 ans ou plus par type d'activité et nationalité</t>
  </si>
  <si>
    <t>Nat2_F : Femmes de 15 ans ou plus par type d'activité et nationalité</t>
  </si>
  <si>
    <t>Nat3A : Population par catégorie socioprofessionnelle et nationalité</t>
  </si>
  <si>
    <t>Nat3A_H : Hommes par catégorie socioprofessionnelle et nationalité</t>
  </si>
  <si>
    <t>Nat3A_F : Femmes par catégorie socioprofessionnelle et nationalité</t>
  </si>
  <si>
    <t>Nombre d'immigrés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</si>
  <si>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</si>
  <si>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</si>
  <si>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</si>
  <si>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</si>
  <si>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</si>
  <si>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</si>
  <si>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</si>
  <si>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</si>
  <si>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</si>
  <si>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</si>
  <si>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</si>
  <si>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</si>
  <si>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 d'Azur</t>
  </si>
  <si>
    <t>France métropolitaine</t>
  </si>
  <si>
    <t>Guadeloupe</t>
  </si>
  <si>
    <t>Guyane</t>
  </si>
  <si>
    <t>Martinique</t>
  </si>
  <si>
    <t>France</t>
  </si>
  <si>
    <t>La Réunion</t>
  </si>
  <si>
    <t>Français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</si>
  <si>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</si>
  <si>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</si>
  <si>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</si>
  <si>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</si>
  <si>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</si>
  <si>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</si>
  <si>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</si>
  <si>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</si>
  <si>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</si>
  <si>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</si>
  <si>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</si>
  <si>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</si>
  <si>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</si>
  <si>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</si>
  <si>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</si>
  <si>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</si>
  <si>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</si>
  <si>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</si>
  <si>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</si>
  <si>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</si>
  <si>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</si>
  <si>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</si>
  <si>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</si>
  <si>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</si>
  <si>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</si>
  <si>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</si>
  <si>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</si>
  <si>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</si>
  <si>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Corse-du-Sud</t>
  </si>
  <si>
    <t>Haute-Corse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</si>
  <si>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</si>
  <si>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</si>
  <si>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</si>
  <si>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</si>
  <si>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</si>
  <si>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</si>
  <si>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</si>
  <si>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</si>
  <si>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</si>
  <si>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</si>
  <si>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</si>
  <si>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</si>
  <si>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</si>
  <si>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</si>
  <si>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</si>
  <si>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</si>
  <si>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</si>
  <si>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</si>
  <si>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</si>
  <si>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</si>
  <si>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</si>
  <si>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</si>
  <si>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</si>
  <si>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</si>
  <si>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</si>
  <si>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</si>
  <si>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</si>
  <si>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</si>
  <si>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</si>
  <si>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</si>
  <si>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</si>
  <si>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</si>
  <si>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</si>
  <si>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</si>
  <si>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</si>
  <si>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</si>
  <si>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</si>
  <si>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</si>
  <si>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</si>
  <si>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</si>
  <si>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</si>
  <si>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</si>
  <si>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</si>
  <si>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</si>
  <si>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</si>
  <si>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</si>
  <si>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</si>
  <si>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</si>
  <si>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</si>
  <si>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</si>
  <si>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</si>
  <si>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</si>
  <si>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</si>
  <si>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</si>
  <si>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</si>
  <si>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</si>
  <si>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</si>
  <si>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</si>
  <si>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</si>
  <si>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</si>
  <si>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</si>
  <si>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</si>
  <si>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</si>
  <si>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</si>
  <si>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</si>
  <si>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</si>
  <si>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Immigrés et étrangers par région française</t>
  </si>
  <si>
    <t>Immigrés et étrangers par département français</t>
  </si>
  <si>
    <t>Origine des immigrés</t>
  </si>
  <si>
    <t>Part dans le total des immigrés (en %)</t>
  </si>
  <si>
    <t>Royaume-Uni</t>
  </si>
  <si>
    <t>Allemagne</t>
  </si>
  <si>
    <t>Belgique</t>
  </si>
  <si>
    <t>Autres origines</t>
  </si>
  <si>
    <t>Total</t>
  </si>
  <si>
    <t>Nationalité des étrangers</t>
  </si>
  <si>
    <t>Nombre d'étrangers</t>
  </si>
  <si>
    <t>Part dans le total des étrangers (en %)</t>
  </si>
  <si>
    <t>Britanniques</t>
  </si>
  <si>
    <t>Chinois</t>
  </si>
  <si>
    <t>Belges</t>
  </si>
  <si>
    <t xml:space="preserve">Principaux pays d'origine pour les immigrés </t>
  </si>
  <si>
    <t>Principales nationalités des étrangers</t>
  </si>
  <si>
    <t>Pop0_R : Immigrés et étrangers par région française</t>
  </si>
  <si>
    <t>Pop0_D : Immigrés et étrangers par département français</t>
  </si>
  <si>
    <t xml:space="preserve">Note : un immigré est une personne née étrangère à l'étranger. </t>
  </si>
  <si>
    <t>Note : un immigré est une personne née étrangère à l'étranger. Un étranger est une personne de nationalité étrangère.</t>
  </si>
  <si>
    <t>Aucun diplôme, ou au plus BEPC, Brevet des collèges, DNB</t>
  </si>
  <si>
    <t>CAP, BEP</t>
  </si>
  <si>
    <t>Baccalauréat général, technologique, professionnel</t>
  </si>
  <si>
    <t>Diplôme d'études supérieures</t>
  </si>
  <si>
    <t>65ans ou +</t>
  </si>
  <si>
    <t>Population non scolarisée de 15 ans ou plus par âge et diplôme le plus élevé</t>
  </si>
  <si>
    <t>Non scolarisé</t>
  </si>
  <si>
    <t>Scolarisé dans la commune de résidence</t>
  </si>
  <si>
    <t>Scolarisé dans une autre commune que la commune de résidence</t>
  </si>
  <si>
    <t>2 ans</t>
  </si>
  <si>
    <t>3 ans</t>
  </si>
  <si>
    <t>4 ans</t>
  </si>
  <si>
    <t>5 ans</t>
  </si>
  <si>
    <t>6 à 10 ans</t>
  </si>
  <si>
    <t>11 à 14 ans</t>
  </si>
  <si>
    <t>15 à 17 ans</t>
  </si>
  <si>
    <t>18 à 24 ans</t>
  </si>
  <si>
    <t>30 ans ou plus</t>
  </si>
  <si>
    <t>Population non scolarisée de 15 ans ou plus par âge et diplôme le plus élevé Femmes</t>
  </si>
  <si>
    <t>Population non scolarisée de 15 ans ou plus par âge et diplôme le plus élevé Hommes</t>
  </si>
  <si>
    <t>Population de 2 ans ou plus par scolarisation et lieu d'études</t>
  </si>
  <si>
    <t>Population de 2 ans ou plus par scolarisation et lieu d'études Hommes</t>
  </si>
  <si>
    <t>Population de 2 ans ou plus par scolarisation et lieu d'études Femmes</t>
  </si>
  <si>
    <t>For2 : Population non scolarisée de 15 ans ou plus par âge et diplôme le plus élevé</t>
  </si>
  <si>
    <t>For2_H : Population non scolarisée de 15 ans ou plus par âge et diplôme le plus élevé Hommes</t>
  </si>
  <si>
    <t>For2_F : Population non scolarisée de 15 ans ou plus par âge et diplôme le plus élevé Femmes</t>
  </si>
  <si>
    <t>For1 : Population de 2 ans ou plus par scolarisation et lieu d'études</t>
  </si>
  <si>
    <t>For1_H : Population de 2 ans ou plus par scolarisation et lieu d'études Hommes</t>
  </si>
  <si>
    <t>For1_F : Population de 2 ans ou plus par scolarisation et lieu d'études Femmes</t>
  </si>
  <si>
    <t xml:space="preserve">Pop0 : Principaux pays d'origine pour les immigrés </t>
  </si>
  <si>
    <t>Pop0 : Principales nationalités des étrangers</t>
  </si>
  <si>
    <t>Population d'un an ou plus par âge, nationalité et lieu de résidence 1 an auparavant</t>
  </si>
  <si>
    <t>Etranger</t>
  </si>
  <si>
    <t>Même logement</t>
  </si>
  <si>
    <t>Autre logement de la même commune</t>
  </si>
  <si>
    <t>Autre commune en France</t>
  </si>
  <si>
    <t>Hors de France métropolitaine ou d'un Dom</t>
  </si>
  <si>
    <t xml:space="preserve">1 à 14 ans </t>
  </si>
  <si>
    <t xml:space="preserve">15 à 24 ans </t>
  </si>
  <si>
    <t>Population d'un an ou plus par catégorie socioprofessionnelle et lieu de résidence 1 an auparavant</t>
  </si>
  <si>
    <t>Mig1 : Population d'un an ou plus par âge, nationalité et lieu de résidence 1 an auparavant</t>
  </si>
  <si>
    <t>Population d'un an ou plus par âge, nationalité et lieu de résidence 1 an auparavant Hommes</t>
  </si>
  <si>
    <t>Population d'un an ou plus par âge, nationalité et lieu de résidence 1 an auparavant Femmes</t>
  </si>
  <si>
    <t>Mig1_H : Population d'un an ou plus par âge, nationalité et lieu de résidence 1 an auparavant Hommes</t>
  </si>
  <si>
    <t>Mig1_F : Population d'un an ou plus par âge, nationalité et lieu de résidence 1 an auparavant Femmes</t>
  </si>
  <si>
    <t>Mig2 : Population d'un an ou plus par catégorie socioprofessionnelle et lieu de résidence 1 an auparavant</t>
  </si>
  <si>
    <t>Source : Insee, RP2015, exploitation principale.</t>
  </si>
  <si>
    <t xml:space="preserve">Répartition des individus selon leur pays de naissance </t>
  </si>
  <si>
    <t>Pays de naissance</t>
  </si>
  <si>
    <t>Répartition des individus selon leur nationalité actuelle</t>
  </si>
  <si>
    <t>Nationalité</t>
  </si>
  <si>
    <t>Afghans</t>
  </si>
  <si>
    <t>Albanais</t>
  </si>
  <si>
    <t>Allemands</t>
  </si>
  <si>
    <t>Andorrans</t>
  </si>
  <si>
    <t>Angolais</t>
  </si>
  <si>
    <t>Antiguais et Barbudiens</t>
  </si>
  <si>
    <t>Argentins</t>
  </si>
  <si>
    <t>Arméniens</t>
  </si>
  <si>
    <t>Australiens</t>
  </si>
  <si>
    <t>Autrichiens</t>
  </si>
  <si>
    <t>Azerbaïdjanais</t>
  </si>
  <si>
    <t>Bahamiens</t>
  </si>
  <si>
    <t>Bahreïniens</t>
  </si>
  <si>
    <t>Bangladais</t>
  </si>
  <si>
    <t>Barbadiens</t>
  </si>
  <si>
    <t>Béliziens</t>
  </si>
  <si>
    <t>Béninois</t>
  </si>
  <si>
    <t>Bhoutanais</t>
  </si>
  <si>
    <t>Biélorusses</t>
  </si>
  <si>
    <t>Birmans</t>
  </si>
  <si>
    <t>Bissao-Guinéens</t>
  </si>
  <si>
    <t>Boliviens</t>
  </si>
  <si>
    <t>Bosniaques</t>
  </si>
  <si>
    <t>Botswanéens</t>
  </si>
  <si>
    <t>Brésiliens</t>
  </si>
  <si>
    <t>Brunéiens</t>
  </si>
  <si>
    <t>Bulgares</t>
  </si>
  <si>
    <t>Burkinabés</t>
  </si>
  <si>
    <t>Burundais</t>
  </si>
  <si>
    <t>Cambodgiens</t>
  </si>
  <si>
    <t>Camerounais</t>
  </si>
  <si>
    <t>Canadiens</t>
  </si>
  <si>
    <t>Cap-Verdiens</t>
  </si>
  <si>
    <t>Centrafricains</t>
  </si>
  <si>
    <t>Chiliens</t>
  </si>
  <si>
    <t>Chypriotes</t>
  </si>
  <si>
    <t>Colombiens</t>
  </si>
  <si>
    <t>Comoriens</t>
  </si>
  <si>
    <t>Congolais</t>
  </si>
  <si>
    <t>Costaricains</t>
  </si>
  <si>
    <t>Croates</t>
  </si>
  <si>
    <t>Cubains</t>
  </si>
  <si>
    <t>Danois</t>
  </si>
  <si>
    <t>Djiboutiens</t>
  </si>
  <si>
    <t>Dominicains</t>
  </si>
  <si>
    <t>Dominiquais</t>
  </si>
  <si>
    <t>Estoniens</t>
  </si>
  <si>
    <t>Fidjiens</t>
  </si>
  <si>
    <t>Finlandais</t>
  </si>
  <si>
    <t>Gabonais</t>
  </si>
  <si>
    <t>Gambiens</t>
  </si>
  <si>
    <t>Géorgiens</t>
  </si>
  <si>
    <t>Ghanéens</t>
  </si>
  <si>
    <t>Grecs</t>
  </si>
  <si>
    <t>Grenadiens</t>
  </si>
  <si>
    <t>Guatémaltèques</t>
  </si>
  <si>
    <t>Guinéens</t>
  </si>
  <si>
    <t>Guyaniens</t>
  </si>
  <si>
    <t>Haïtiens</t>
  </si>
  <si>
    <t>Honduriens</t>
  </si>
  <si>
    <t>Hongrois</t>
  </si>
  <si>
    <t>Indiens</t>
  </si>
  <si>
    <t>Indonésiens</t>
  </si>
  <si>
    <t>Iraniens</t>
  </si>
  <si>
    <t>Irlandais</t>
  </si>
  <si>
    <t>Islandais</t>
  </si>
  <si>
    <t>Israéliens</t>
  </si>
  <si>
    <t>Ivoiriens</t>
  </si>
  <si>
    <t>Jamaïcains</t>
  </si>
  <si>
    <t>Japonais</t>
  </si>
  <si>
    <t>Jordaniens</t>
  </si>
  <si>
    <t>Kazakhs</t>
  </si>
  <si>
    <t>Kényans</t>
  </si>
  <si>
    <t>Kirghiz</t>
  </si>
  <si>
    <t>Kiribatiens</t>
  </si>
  <si>
    <t>Kittitiens et Néviciens</t>
  </si>
  <si>
    <t>Koweïtiens</t>
  </si>
  <si>
    <t>Laotiens</t>
  </si>
  <si>
    <t>Lettons</t>
  </si>
  <si>
    <t>Libanais</t>
  </si>
  <si>
    <t>Libériens</t>
  </si>
  <si>
    <t>Libyens</t>
  </si>
  <si>
    <t>Liechtensteinois</t>
  </si>
  <si>
    <t>Lituaniens</t>
  </si>
  <si>
    <t>Luxembourgeois</t>
  </si>
  <si>
    <t>Macédoniens</t>
  </si>
  <si>
    <t>Malaisiens</t>
  </si>
  <si>
    <t>Malawiens</t>
  </si>
  <si>
    <t>Maldiviens</t>
  </si>
  <si>
    <t>Malgaches</t>
  </si>
  <si>
    <t>Maliens</t>
  </si>
  <si>
    <t>Maltais</t>
  </si>
  <si>
    <t>Mauriciens</t>
  </si>
  <si>
    <t>Mauritaniens</t>
  </si>
  <si>
    <t>Mexicains</t>
  </si>
  <si>
    <t>Moldaves</t>
  </si>
  <si>
    <t>Monégasques</t>
  </si>
  <si>
    <t>Mongols</t>
  </si>
  <si>
    <t>Monténégrins</t>
  </si>
  <si>
    <t>Mozambicains</t>
  </si>
  <si>
    <t>Namibiens</t>
  </si>
  <si>
    <t>Nauruans</t>
  </si>
  <si>
    <t>Néerlandais</t>
  </si>
  <si>
    <t>Néo-Zélandais</t>
  </si>
  <si>
    <t>Népalais</t>
  </si>
  <si>
    <t>Nicaraguayens</t>
  </si>
  <si>
    <t>Nigérians</t>
  </si>
  <si>
    <t>Nigériens</t>
  </si>
  <si>
    <t>Nord-Coréens</t>
  </si>
  <si>
    <t>Norvégiens</t>
  </si>
  <si>
    <t>Omanais</t>
  </si>
  <si>
    <t>Ougandais</t>
  </si>
  <si>
    <t>Ouzbeks</t>
  </si>
  <si>
    <t>Pakistanais</t>
  </si>
  <si>
    <t>Palauans</t>
  </si>
  <si>
    <t>Palestiniens</t>
  </si>
  <si>
    <t>Panaméens</t>
  </si>
  <si>
    <t>Papouan neo guinéens</t>
  </si>
  <si>
    <t>Paraguayens</t>
  </si>
  <si>
    <t>Péruviens</t>
  </si>
  <si>
    <t>Philippins</t>
  </si>
  <si>
    <t>Polonais</t>
  </si>
  <si>
    <t>Qatariens</t>
  </si>
  <si>
    <t>Roumains</t>
  </si>
  <si>
    <t>Russes</t>
  </si>
  <si>
    <t>Rwandais</t>
  </si>
  <si>
    <t>Sahariens</t>
  </si>
  <si>
    <t>Saint-Luciens</t>
  </si>
  <si>
    <t>Saint-Marinais</t>
  </si>
  <si>
    <t>Saint-Vincentais et Grenadins</t>
  </si>
  <si>
    <t>Salvadoriens</t>
  </si>
  <si>
    <t>Samoans</t>
  </si>
  <si>
    <t>Santoméens</t>
  </si>
  <si>
    <t>Saoudiens</t>
  </si>
  <si>
    <t>Sénégalais</t>
  </si>
  <si>
    <t>Serbes</t>
  </si>
  <si>
    <t>Seychellois</t>
  </si>
  <si>
    <t>Sierra-Léonais</t>
  </si>
  <si>
    <t>Singapouriens</t>
  </si>
  <si>
    <t>Slovaques</t>
  </si>
  <si>
    <t>Slovènes</t>
  </si>
  <si>
    <t>Somaliens</t>
  </si>
  <si>
    <t>Sri-Lankais</t>
  </si>
  <si>
    <t>Sud-Africains</t>
  </si>
  <si>
    <t>Sud-Coréens</t>
  </si>
  <si>
    <t>Suédois</t>
  </si>
  <si>
    <t>Suisses</t>
  </si>
  <si>
    <t>Surinamais</t>
  </si>
  <si>
    <t>Swazis</t>
  </si>
  <si>
    <t>Syriens</t>
  </si>
  <si>
    <t>Tadjiks</t>
  </si>
  <si>
    <t>Taiwanais</t>
  </si>
  <si>
    <t>Tanzaniens</t>
  </si>
  <si>
    <t>Tchadiens</t>
  </si>
  <si>
    <t>Tchèques</t>
  </si>
  <si>
    <t>Thaïlandais</t>
  </si>
  <si>
    <t>Timoriens</t>
  </si>
  <si>
    <t>Togolais</t>
  </si>
  <si>
    <t>Tonguiens</t>
  </si>
  <si>
    <t>Trinidadiens</t>
  </si>
  <si>
    <t>Turkmènes</t>
  </si>
  <si>
    <t>Ukrainiens</t>
  </si>
  <si>
    <t>Uruguayens</t>
  </si>
  <si>
    <t>Vanuatuans</t>
  </si>
  <si>
    <t>Vatican</t>
  </si>
  <si>
    <t>Vénézuéliens</t>
  </si>
  <si>
    <t>Vietnamiens</t>
  </si>
  <si>
    <t>Yéménites</t>
  </si>
  <si>
    <t>Zaïrois</t>
  </si>
  <si>
    <t>Zambiens</t>
  </si>
  <si>
    <t>Zimbabwéens</t>
  </si>
  <si>
    <t>Afghanistan</t>
  </si>
  <si>
    <t>Albanie</t>
  </si>
  <si>
    <t>Andorre</t>
  </si>
  <si>
    <t>Angola</t>
  </si>
  <si>
    <t>Antigua-et-Barbuda</t>
  </si>
  <si>
    <t>Azerbaïdjan</t>
  </si>
  <si>
    <t>Argentine</t>
  </si>
  <si>
    <t>Australie</t>
  </si>
  <si>
    <t>Autriche</t>
  </si>
  <si>
    <t>Bahamas (archipel des)</t>
  </si>
  <si>
    <t>Bahreïn</t>
  </si>
  <si>
    <t>Bangladesh</t>
  </si>
  <si>
    <t>Arménie</t>
  </si>
  <si>
    <t>Barbade</t>
  </si>
  <si>
    <t>Bermudes</t>
  </si>
  <si>
    <t>Bhoutan</t>
  </si>
  <si>
    <t>Bolivie</t>
  </si>
  <si>
    <t>Bosnie-Herzégovine</t>
  </si>
  <si>
    <t>Botswana</t>
  </si>
  <si>
    <t>Brésil</t>
  </si>
  <si>
    <t>Belize</t>
  </si>
  <si>
    <t>Salomon (îles)</t>
  </si>
  <si>
    <t>Vierges Britanniques (îles)</t>
  </si>
  <si>
    <t>Brunei</t>
  </si>
  <si>
    <t>Bulgarie</t>
  </si>
  <si>
    <t>Myanmar (Birmanie)</t>
  </si>
  <si>
    <t>Burundi</t>
  </si>
  <si>
    <t>Biélorussie</t>
  </si>
  <si>
    <t>Cambodge</t>
  </si>
  <si>
    <t>Cameroun</t>
  </si>
  <si>
    <t>Canada</t>
  </si>
  <si>
    <t>Cap-Vert</t>
  </si>
  <si>
    <t>Caïmans (îles)</t>
  </si>
  <si>
    <t>Centrafricaine (Rép.)</t>
  </si>
  <si>
    <t>Sri Lanka</t>
  </si>
  <si>
    <t>Tchad</t>
  </si>
  <si>
    <t>Chili</t>
  </si>
  <si>
    <t>Chine (Rép. Pop)</t>
  </si>
  <si>
    <t>Taiwan</t>
  </si>
  <si>
    <t>Colombie</t>
  </si>
  <si>
    <t>Comores</t>
  </si>
  <si>
    <t>Congo</t>
  </si>
  <si>
    <t>Congo (Rép. Dém., ex-Zaïre)</t>
  </si>
  <si>
    <t>Cook (îles)</t>
  </si>
  <si>
    <t>Costa Rica</t>
  </si>
  <si>
    <t>Croatie</t>
  </si>
  <si>
    <t>Cuba</t>
  </si>
  <si>
    <t>Chypre</t>
  </si>
  <si>
    <t>Tchèque (Rép.)</t>
  </si>
  <si>
    <t>Bénin</t>
  </si>
  <si>
    <t>Danemark</t>
  </si>
  <si>
    <t>Dominique</t>
  </si>
  <si>
    <t>Dominicaine (Rép.)</t>
  </si>
  <si>
    <t>Équateur</t>
  </si>
  <si>
    <t>Salvador</t>
  </si>
  <si>
    <t>Guinée équatoriale</t>
  </si>
  <si>
    <t>Éthiopie</t>
  </si>
  <si>
    <t>Érythrée</t>
  </si>
  <si>
    <t>Estonie</t>
  </si>
  <si>
    <t>Féroé (îles)</t>
  </si>
  <si>
    <t>Fidji (îles)</t>
  </si>
  <si>
    <t>Finlande</t>
  </si>
  <si>
    <t>Djibouti</t>
  </si>
  <si>
    <t>Gabon</t>
  </si>
  <si>
    <t>Géorgie</t>
  </si>
  <si>
    <t>Gambie</t>
  </si>
  <si>
    <t>Palestine</t>
  </si>
  <si>
    <t>Ghana</t>
  </si>
  <si>
    <t>Gibraltar</t>
  </si>
  <si>
    <t>Kiribati (îles Gilbert)</t>
  </si>
  <si>
    <t>Grèce</t>
  </si>
  <si>
    <t>Groenland</t>
  </si>
  <si>
    <t>Grenade</t>
  </si>
  <si>
    <t>Guam</t>
  </si>
  <si>
    <t>Guatemala</t>
  </si>
  <si>
    <t>Guinée (Rép. de)</t>
  </si>
  <si>
    <t>Guyana</t>
  </si>
  <si>
    <t>Haïti</t>
  </si>
  <si>
    <t>Honduras</t>
  </si>
  <si>
    <t>Hong Kong</t>
  </si>
  <si>
    <t>Hongrie</t>
  </si>
  <si>
    <t>Islande</t>
  </si>
  <si>
    <t>Inde</t>
  </si>
  <si>
    <t>Indonésie</t>
  </si>
  <si>
    <t>Iran</t>
  </si>
  <si>
    <t>Irlande</t>
  </si>
  <si>
    <t>Israël</t>
  </si>
  <si>
    <t>Côte d'Ivoire</t>
  </si>
  <si>
    <t>Jamaïque</t>
  </si>
  <si>
    <t>Japon</t>
  </si>
  <si>
    <t>Kazakhstan</t>
  </si>
  <si>
    <t>Jordanie</t>
  </si>
  <si>
    <t>Kenya</t>
  </si>
  <si>
    <t>Corée du Nord (Rép. pop. démo. de)</t>
  </si>
  <si>
    <t>Corée du Sud (Rép. de)</t>
  </si>
  <si>
    <t>Koweït</t>
  </si>
  <si>
    <t>Kirghizistan</t>
  </si>
  <si>
    <t>Laos</t>
  </si>
  <si>
    <t>Liban</t>
  </si>
  <si>
    <t>Lesotho</t>
  </si>
  <si>
    <t>Lettonie</t>
  </si>
  <si>
    <t>Liberia</t>
  </si>
  <si>
    <t>Libye</t>
  </si>
  <si>
    <t>Liechtenstein</t>
  </si>
  <si>
    <t>Lituanie</t>
  </si>
  <si>
    <t>Luxembourg</t>
  </si>
  <si>
    <t>Macao</t>
  </si>
  <si>
    <t>Madagascar</t>
  </si>
  <si>
    <t>Malawi</t>
  </si>
  <si>
    <t>Malaisie</t>
  </si>
  <si>
    <t>Maldives</t>
  </si>
  <si>
    <t>Mali</t>
  </si>
  <si>
    <t>Malte</t>
  </si>
  <si>
    <t>Mauritanie</t>
  </si>
  <si>
    <t>Maurice (île)</t>
  </si>
  <si>
    <t>Mexique</t>
  </si>
  <si>
    <t>Monaco</t>
  </si>
  <si>
    <t>Mongolie</t>
  </si>
  <si>
    <t>Moldavie</t>
  </si>
  <si>
    <t>Monténégro</t>
  </si>
  <si>
    <t>Montserrat</t>
  </si>
  <si>
    <t>Mozambique</t>
  </si>
  <si>
    <t>Oman</t>
  </si>
  <si>
    <t>Namibie</t>
  </si>
  <si>
    <t>Nauru</t>
  </si>
  <si>
    <t>Népal</t>
  </si>
  <si>
    <t>Pays-Bas</t>
  </si>
  <si>
    <t>Curacao</t>
  </si>
  <si>
    <t>Aruba</t>
  </si>
  <si>
    <t>Saint-Martin (partie néerlandaise)</t>
  </si>
  <si>
    <t>Vanuatu</t>
  </si>
  <si>
    <t>Nouvelle-Zélande</t>
  </si>
  <si>
    <t>Nicaragua</t>
  </si>
  <si>
    <t>Niger</t>
  </si>
  <si>
    <t>Nigeria</t>
  </si>
  <si>
    <t>Niue</t>
  </si>
  <si>
    <t>Norfolk (îles)</t>
  </si>
  <si>
    <t>Norvège</t>
  </si>
  <si>
    <t>Mariannes (îles)</t>
  </si>
  <si>
    <t>Marshall (îles)</t>
  </si>
  <si>
    <t>Palau</t>
  </si>
  <si>
    <t>Pakistan</t>
  </si>
  <si>
    <t>Panama</t>
  </si>
  <si>
    <t>Papouasie-Nouvelle-Guinée</t>
  </si>
  <si>
    <t>Paraguay</t>
  </si>
  <si>
    <t>Pérou</t>
  </si>
  <si>
    <t>Philippines</t>
  </si>
  <si>
    <t>Pologne</t>
  </si>
  <si>
    <t>Guinée-Bissau</t>
  </si>
  <si>
    <t>Timor Oriental</t>
  </si>
  <si>
    <t>Porto Rico</t>
  </si>
  <si>
    <t>Qatar</t>
  </si>
  <si>
    <t>Roumanie</t>
  </si>
  <si>
    <t>Russie</t>
  </si>
  <si>
    <t>Rwanda</t>
  </si>
  <si>
    <t>Saint-Christophe-et-Niévès</t>
  </si>
  <si>
    <t>Anguilla</t>
  </si>
  <si>
    <t>Sainte-Lucie</t>
  </si>
  <si>
    <t>Saint-Vincent-et-les-Grenadines</t>
  </si>
  <si>
    <t>Saint-Marin</t>
  </si>
  <si>
    <t>Sao Tomé-et-Principe</t>
  </si>
  <si>
    <t>Arable Saoudite</t>
  </si>
  <si>
    <t>Sénégal</t>
  </si>
  <si>
    <t>Serbie</t>
  </si>
  <si>
    <t>Seychelles (îles)</t>
  </si>
  <si>
    <t>Sierra Leone</t>
  </si>
  <si>
    <t>Singapour</t>
  </si>
  <si>
    <t>Slovaquie</t>
  </si>
  <si>
    <t>Viêt-Nam</t>
  </si>
  <si>
    <t>Slovénie</t>
  </si>
  <si>
    <t>Somalie</t>
  </si>
  <si>
    <t>Afrique du Sud</t>
  </si>
  <si>
    <t>Zimbabwe</t>
  </si>
  <si>
    <t>République du Soudan du Sud</t>
  </si>
  <si>
    <t>République du Soudan</t>
  </si>
  <si>
    <t>Sahara Occidental</t>
  </si>
  <si>
    <t>Suriname</t>
  </si>
  <si>
    <t>Swaziland</t>
  </si>
  <si>
    <t>Suède</t>
  </si>
  <si>
    <t>Suisse</t>
  </si>
  <si>
    <t>Syrie</t>
  </si>
  <si>
    <t>Tadjikistan</t>
  </si>
  <si>
    <t>Thaïlande</t>
  </si>
  <si>
    <t>Togo</t>
  </si>
  <si>
    <t>Tonga</t>
  </si>
  <si>
    <t>Trinité-et-Tobago</t>
  </si>
  <si>
    <t>Émirats Arabes Unis</t>
  </si>
  <si>
    <t>Turkménistan</t>
  </si>
  <si>
    <t>Turks et Caïques (îles)</t>
  </si>
  <si>
    <t>Ouganda</t>
  </si>
  <si>
    <t>Ukraine</t>
  </si>
  <si>
    <t>Macédoine (ex-Rép. Yougoslave de)</t>
  </si>
  <si>
    <t>Égypte</t>
  </si>
  <si>
    <t>Guernesey</t>
  </si>
  <si>
    <t>Jersey</t>
  </si>
  <si>
    <t>Man (île de)</t>
  </si>
  <si>
    <t>Tanzanie</t>
  </si>
  <si>
    <t>États-Unis d'Amérique</t>
  </si>
  <si>
    <t>Vierges Américaines (îles)</t>
  </si>
  <si>
    <t>Burkina Faso</t>
  </si>
  <si>
    <t>Uruguay</t>
  </si>
  <si>
    <t>Ouzbékistan</t>
  </si>
  <si>
    <t>Venezuela</t>
  </si>
  <si>
    <t>Samoa occidentales</t>
  </si>
  <si>
    <t>Yémen</t>
  </si>
  <si>
    <t>Zambie</t>
  </si>
  <si>
    <t>Salomonais</t>
  </si>
  <si>
    <t>Lesothans</t>
  </si>
  <si>
    <t>Marshallais</t>
  </si>
  <si>
    <t>Américains (U.S.)</t>
  </si>
  <si>
    <t>Equatoriens</t>
  </si>
  <si>
    <t>Equato-Guinéens</t>
  </si>
  <si>
    <t>Ethiopiens</t>
  </si>
  <si>
    <t>Erythréens</t>
  </si>
  <si>
    <t>Irakiens</t>
  </si>
  <si>
    <t>Soudanais</t>
  </si>
  <si>
    <t>Emiriens</t>
  </si>
  <si>
    <t>Egyptiens</t>
  </si>
  <si>
    <t>Irak</t>
  </si>
  <si>
    <t xml:space="preserve">Tuvalu </t>
  </si>
  <si>
    <t>France (y compris DOM et TOM)</t>
  </si>
  <si>
    <t>Sud-soudanais</t>
  </si>
  <si>
    <t>Tuvaluans</t>
  </si>
  <si>
    <t>&lt;500</t>
  </si>
  <si>
    <t>Immigrées</t>
  </si>
  <si>
    <t>Source : Insee, RP2017, exploitation principale.</t>
  </si>
  <si>
    <t>Source : Insee, RP2017 exploitation principale.</t>
  </si>
  <si>
    <t>Source : Insee, RP2017, exploitation complémentaire.</t>
  </si>
  <si>
    <t xml:space="preserve">Pop0_Nai : Répartition des individus selon leur pays de naissance </t>
  </si>
  <si>
    <t>Pop0_Nat : Répartition des individus selon leur nationalité actuelle</t>
  </si>
  <si>
    <t>Population par catégorie socioprofessionnelle et lien à la migration</t>
  </si>
  <si>
    <t>Nat3B : Population par catégorie socioprofessionnelle et lien à la migration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</si>
</sst>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  <numFmt numFmtId="167" formatCode="#,##0_ ;\-#,##0\ "/>
    <numFmt numFmtId="168" formatCode="[Red][&lt;=5]#,###,##0;#,###,##0"/>
    <numFmt numFmtId="169" formatCode="_-* #,##0.0\ _€_-;\-* #,##0.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6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2" borderId="0" xfId="0" applyFont="1" applyFill="1"/>
    <xf numFmtId="165" fontId="0" fillId="2" borderId="0" xfId="1" applyNumberFormat="1" applyFont="1" applyFill="1" applyBorder="1"/>
    <xf numFmtId="165" fontId="1" fillId="2" borderId="0" xfId="1" applyNumberFormat="1" applyFont="1" applyFill="1" applyBorder="1"/>
    <xf numFmtId="165" fontId="5" fillId="2" borderId="1" xfId="1" applyNumberFormat="1" applyFont="1" applyFill="1" applyBorder="1" applyAlignment="1">
      <alignment horizontal="center" vertical="top" wrapText="1"/>
    </xf>
    <xf numFmtId="165" fontId="5" fillId="2" borderId="1" xfId="1" applyNumberFormat="1" applyFont="1" applyFill="1" applyBorder="1"/>
    <xf numFmtId="165" fontId="4" fillId="2" borderId="2" xfId="1" applyNumberFormat="1" applyFont="1" applyFill="1" applyBorder="1"/>
    <xf numFmtId="165" fontId="4" fillId="2" borderId="3" xfId="1" applyNumberFormat="1" applyFont="1" applyFill="1" applyBorder="1"/>
    <xf numFmtId="165" fontId="2" fillId="2" borderId="4" xfId="1" applyNumberFormat="1" applyFont="1" applyFill="1" applyBorder="1"/>
    <xf numFmtId="165" fontId="2" fillId="2" borderId="2" xfId="1" applyNumberFormat="1" applyFont="1" applyFill="1" applyBorder="1"/>
    <xf numFmtId="165" fontId="2" fillId="2" borderId="3" xfId="1" applyNumberFormat="1" applyFont="1" applyFill="1" applyBorder="1"/>
    <xf numFmtId="165" fontId="2" fillId="2" borderId="1" xfId="1" applyNumberFormat="1" applyFont="1" applyFill="1" applyBorder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/>
    <xf numFmtId="165" fontId="0" fillId="2" borderId="6" xfId="1" applyNumberFormat="1" applyFont="1" applyFill="1" applyBorder="1"/>
    <xf numFmtId="0" fontId="7" fillId="2" borderId="3" xfId="0" applyFont="1" applyFill="1" applyBorder="1"/>
    <xf numFmtId="0" fontId="8" fillId="2" borderId="1" xfId="0" applyFont="1" applyFill="1" applyBorder="1"/>
    <xf numFmtId="165" fontId="2" fillId="2" borderId="5" xfId="1" applyNumberFormat="1" applyFont="1" applyFill="1" applyBorder="1"/>
    <xf numFmtId="165" fontId="0" fillId="2" borderId="7" xfId="1" applyNumberFormat="1" applyFont="1" applyFill="1" applyBorder="1"/>
    <xf numFmtId="0" fontId="5" fillId="0" borderId="8" xfId="0" applyFont="1" applyBorder="1" applyAlignment="1">
      <alignment horizontal="center" vertical="top" wrapText="1"/>
    </xf>
    <xf numFmtId="165" fontId="2" fillId="2" borderId="8" xfId="1" applyNumberFormat="1" applyFont="1" applyFill="1" applyBorder="1"/>
    <xf numFmtId="0" fontId="7" fillId="2" borderId="10" xfId="0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0" fontId="7" fillId="2" borderId="6" xfId="0" applyFont="1" applyFill="1" applyBorder="1"/>
    <xf numFmtId="165" fontId="0" fillId="2" borderId="12" xfId="1" applyNumberFormat="1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/>
    <xf numFmtId="0" fontId="5" fillId="2" borderId="2" xfId="0" applyFont="1" applyFill="1" applyBorder="1" applyAlignment="1">
      <alignment horizontal="center" vertical="top" wrapText="1"/>
    </xf>
    <xf numFmtId="165" fontId="1" fillId="2" borderId="10" xfId="1" applyNumberFormat="1" applyFont="1" applyFill="1" applyBorder="1"/>
    <xf numFmtId="165" fontId="1" fillId="2" borderId="12" xfId="1" applyNumberFormat="1" applyFont="1" applyFill="1" applyBorder="1"/>
    <xf numFmtId="165" fontId="1" fillId="2" borderId="6" xfId="1" applyNumberFormat="1" applyFont="1" applyFill="1" applyBorder="1"/>
    <xf numFmtId="0" fontId="5" fillId="2" borderId="9" xfId="0" applyFont="1" applyFill="1" applyBorder="1" applyAlignment="1">
      <alignment horizontal="left" vertical="top" wrapText="1"/>
    </xf>
    <xf numFmtId="165" fontId="4" fillId="2" borderId="5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0" fontId="9" fillId="2" borderId="0" xfId="0" applyFont="1" applyFill="1"/>
    <xf numFmtId="165" fontId="2" fillId="2" borderId="0" xfId="1" applyNumberFormat="1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8" fillId="2" borderId="0" xfId="0" applyFont="1" applyFill="1" applyBorder="1"/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7" fillId="2" borderId="0" xfId="0" applyFont="1" applyFill="1"/>
    <xf numFmtId="0" fontId="10" fillId="2" borderId="0" xfId="2" applyFill="1"/>
    <xf numFmtId="0" fontId="11" fillId="0" borderId="7" xfId="0" applyFont="1" applyBorder="1" applyAlignment="1">
      <alignment horizontal="center" vertical="center"/>
    </xf>
    <xf numFmtId="165" fontId="4" fillId="2" borderId="9" xfId="1" applyNumberFormat="1" applyFont="1" applyFill="1" applyBorder="1"/>
    <xf numFmtId="165" fontId="5" fillId="2" borderId="11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/>
    <xf numFmtId="165" fontId="2" fillId="2" borderId="11" xfId="1" applyNumberFormat="1" applyFont="1" applyFill="1" applyBorder="1"/>
    <xf numFmtId="165" fontId="2" fillId="2" borderId="7" xfId="1" applyNumberFormat="1" applyFont="1" applyFill="1" applyBorder="1"/>
    <xf numFmtId="165" fontId="5" fillId="2" borderId="5" xfId="1" applyNumberFormat="1" applyFont="1" applyFill="1" applyBorder="1"/>
    <xf numFmtId="0" fontId="0" fillId="2" borderId="0" xfId="0" applyFill="1" applyBorder="1"/>
    <xf numFmtId="0" fontId="0" fillId="2" borderId="7" xfId="0" applyFill="1" applyBorder="1"/>
    <xf numFmtId="165" fontId="2" fillId="2" borderId="5" xfId="0" applyNumberFormat="1" applyFont="1" applyFill="1" applyBorder="1"/>
    <xf numFmtId="165" fontId="2" fillId="2" borderId="4" xfId="0" applyNumberFormat="1" applyFont="1" applyFill="1" applyBorder="1"/>
    <xf numFmtId="165" fontId="2" fillId="2" borderId="8" xfId="0" applyNumberFormat="1" applyFont="1" applyFill="1" applyBorder="1"/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0" fillId="2" borderId="1" xfId="0" applyFill="1" applyBorder="1"/>
    <xf numFmtId="165" fontId="0" fillId="2" borderId="1" xfId="1" applyNumberFormat="1" applyFont="1" applyFill="1" applyBorder="1"/>
    <xf numFmtId="166" fontId="0" fillId="2" borderId="1" xfId="0" applyNumberFormat="1" applyFill="1" applyBorder="1"/>
    <xf numFmtId="0" fontId="2" fillId="2" borderId="7" xfId="0" applyFont="1" applyFill="1" applyBorder="1"/>
    <xf numFmtId="166" fontId="2" fillId="2" borderId="1" xfId="0" applyNumberFormat="1" applyFont="1" applyFill="1" applyBorder="1"/>
    <xf numFmtId="0" fontId="2" fillId="2" borderId="0" xfId="0" applyFont="1" applyFill="1" applyBorder="1"/>
    <xf numFmtId="165" fontId="2" fillId="2" borderId="0" xfId="0" applyNumberFormat="1" applyFont="1" applyFill="1" applyBorder="1"/>
    <xf numFmtId="166" fontId="2" fillId="2" borderId="0" xfId="0" applyNumberFormat="1" applyFont="1" applyFill="1" applyBorder="1"/>
    <xf numFmtId="0" fontId="4" fillId="2" borderId="15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" fontId="0" fillId="2" borderId="0" xfId="0" applyNumberFormat="1" applyFill="1"/>
    <xf numFmtId="167" fontId="0" fillId="2" borderId="0" xfId="1" applyNumberFormat="1" applyFont="1" applyFill="1"/>
    <xf numFmtId="165" fontId="1" fillId="2" borderId="11" xfId="1" applyNumberFormat="1" applyFont="1" applyFill="1" applyBorder="1"/>
    <xf numFmtId="165" fontId="1" fillId="2" borderId="7" xfId="1" applyNumberFormat="1" applyFont="1" applyFill="1" applyBorder="1"/>
    <xf numFmtId="165" fontId="1" fillId="2" borderId="13" xfId="1" applyNumberFormat="1" applyFont="1" applyFill="1" applyBorder="1"/>
    <xf numFmtId="165" fontId="1" fillId="2" borderId="14" xfId="1" applyNumberFormat="1" applyFont="1" applyFill="1" applyBorder="1"/>
    <xf numFmtId="165" fontId="1" fillId="2" borderId="15" xfId="1" applyNumberFormat="1" applyFont="1" applyFill="1" applyBorder="1"/>
    <xf numFmtId="165" fontId="2" fillId="2" borderId="13" xfId="1" applyNumberFormat="1" applyFont="1" applyFill="1" applyBorder="1"/>
    <xf numFmtId="165" fontId="2" fillId="2" borderId="14" xfId="1" applyNumberFormat="1" applyFont="1" applyFill="1" applyBorder="1"/>
    <xf numFmtId="165" fontId="2" fillId="2" borderId="15" xfId="1" applyNumberFormat="1" applyFont="1" applyFill="1" applyBorder="1"/>
    <xf numFmtId="165" fontId="12" fillId="2" borderId="0" xfId="0" applyNumberFormat="1" applyFont="1" applyFill="1" applyBorder="1"/>
    <xf numFmtId="165" fontId="13" fillId="2" borderId="3" xfId="0" applyNumberFormat="1" applyFont="1" applyFill="1" applyBorder="1"/>
    <xf numFmtId="165" fontId="13" fillId="2" borderId="4" xfId="0" applyNumberFormat="1" applyFont="1" applyFill="1" applyBorder="1"/>
    <xf numFmtId="165" fontId="13" fillId="2" borderId="8" xfId="0" applyNumberFormat="1" applyFont="1" applyFill="1" applyBorder="1"/>
    <xf numFmtId="165" fontId="13" fillId="2" borderId="1" xfId="0" applyNumberFormat="1" applyFont="1" applyFill="1" applyBorder="1"/>
    <xf numFmtId="165" fontId="12" fillId="2" borderId="7" xfId="0" applyNumberFormat="1" applyFont="1" applyFill="1" applyBorder="1"/>
    <xf numFmtId="165" fontId="3" fillId="2" borderId="0" xfId="1" applyNumberFormat="1" applyFont="1" applyFill="1"/>
    <xf numFmtId="165" fontId="0" fillId="2" borderId="0" xfId="1" applyNumberFormat="1" applyFont="1" applyFill="1"/>
    <xf numFmtId="165" fontId="6" fillId="2" borderId="0" xfId="1" applyNumberFormat="1" applyFont="1" applyFill="1"/>
    <xf numFmtId="165" fontId="7" fillId="2" borderId="0" xfId="1" applyNumberFormat="1" applyFont="1" applyFill="1"/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5" fontId="1" fillId="2" borderId="2" xfId="1" applyNumberFormat="1" applyFont="1" applyFill="1" applyBorder="1"/>
    <xf numFmtId="165" fontId="1" fillId="2" borderId="3" xfId="1" applyNumberFormat="1" applyFont="1" applyFill="1" applyBorder="1"/>
    <xf numFmtId="2" fontId="0" fillId="2" borderId="0" xfId="0" applyNumberFormat="1" applyFont="1" applyFill="1"/>
    <xf numFmtId="2" fontId="5" fillId="2" borderId="5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/>
    <xf numFmtId="2" fontId="7" fillId="2" borderId="3" xfId="0" applyNumberFormat="1" applyFont="1" applyFill="1" applyBorder="1"/>
    <xf numFmtId="2" fontId="8" fillId="2" borderId="1" xfId="0" applyNumberFormat="1" applyFont="1" applyFill="1" applyBorder="1"/>
    <xf numFmtId="2" fontId="7" fillId="2" borderId="0" xfId="0" applyNumberFormat="1" applyFont="1" applyFill="1"/>
    <xf numFmtId="2" fontId="2" fillId="2" borderId="0" xfId="1" applyNumberFormat="1" applyFont="1" applyFill="1" applyBorder="1"/>
    <xf numFmtId="165" fontId="5" fillId="2" borderId="11" xfId="1" applyNumberFormat="1" applyFont="1" applyFill="1" applyBorder="1" applyAlignment="1">
      <alignment horizontal="center" vertical="top" wrapText="1"/>
    </xf>
    <xf numFmtId="165" fontId="0" fillId="2" borderId="0" xfId="0" applyNumberFormat="1" applyFill="1"/>
    <xf numFmtId="168" fontId="3" fillId="2" borderId="0" xfId="0" applyNumberFormat="1" applyFont="1" applyFill="1"/>
    <xf numFmtId="168" fontId="9" fillId="2" borderId="0" xfId="0" applyNumberFormat="1" applyFont="1" applyFill="1"/>
    <xf numFmtId="3" fontId="2" fillId="2" borderId="1" xfId="0" applyNumberFormat="1" applyFont="1" applyFill="1" applyBorder="1"/>
    <xf numFmtId="3" fontId="0" fillId="2" borderId="0" xfId="0" applyNumberFormat="1" applyFill="1"/>
    <xf numFmtId="0" fontId="0" fillId="2" borderId="0" xfId="0" applyFont="1" applyFill="1"/>
    <xf numFmtId="0" fontId="0" fillId="2" borderId="6" xfId="0" applyFont="1" applyFill="1" applyBorder="1"/>
    <xf numFmtId="0" fontId="0" fillId="2" borderId="13" xfId="0" applyFont="1" applyFill="1" applyBorder="1"/>
    <xf numFmtId="0" fontId="14" fillId="2" borderId="5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165" fontId="0" fillId="2" borderId="14" xfId="1" applyNumberFormat="1" applyFont="1" applyFill="1" applyBorder="1"/>
    <xf numFmtId="165" fontId="0" fillId="2" borderId="4" xfId="1" applyNumberFormat="1" applyFont="1" applyFill="1" applyBorder="1"/>
    <xf numFmtId="165" fontId="0" fillId="2" borderId="15" xfId="1" applyNumberFormat="1" applyFont="1" applyFill="1" applyBorder="1"/>
    <xf numFmtId="165" fontId="0" fillId="2" borderId="13" xfId="1" applyNumberFormat="1" applyFont="1" applyFill="1" applyBorder="1"/>
    <xf numFmtId="0" fontId="4" fillId="2" borderId="10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/>
    <xf numFmtId="0" fontId="5" fillId="2" borderId="10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5" fillId="2" borderId="0" xfId="0" applyFont="1" applyFill="1"/>
    <xf numFmtId="0" fontId="8" fillId="2" borderId="11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3" fontId="0" fillId="2" borderId="3" xfId="0" applyNumberForma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3" fontId="0" fillId="2" borderId="2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168" fontId="16" fillId="2" borderId="10" xfId="1" applyNumberFormat="1" applyFont="1" applyFill="1" applyBorder="1" applyAlignment="1">
      <alignment horizontal="center" vertical="center"/>
    </xf>
    <xf numFmtId="168" fontId="16" fillId="2" borderId="2" xfId="1" applyNumberFormat="1" applyFont="1" applyFill="1" applyBorder="1" applyAlignment="1">
      <alignment horizontal="center" vertical="center"/>
    </xf>
    <xf numFmtId="165" fontId="0" fillId="2" borderId="0" xfId="1" applyNumberFormat="1" applyFont="1" applyFill="1" applyAlignment="1">
      <alignment horizontal="right"/>
    </xf>
    <xf numFmtId="165" fontId="15" fillId="2" borderId="0" xfId="1" applyNumberFormat="1" applyFont="1" applyFill="1" applyAlignment="1">
      <alignment horizontal="right"/>
    </xf>
    <xf numFmtId="49" fontId="0" fillId="2" borderId="0" xfId="0" applyNumberFormat="1" applyFill="1"/>
    <xf numFmtId="49" fontId="0" fillId="2" borderId="0" xfId="1" applyNumberFormat="1" applyFont="1" applyFill="1"/>
    <xf numFmtId="165" fontId="15" fillId="2" borderId="0" xfId="1" applyNumberFormat="1" applyFont="1" applyFill="1"/>
    <xf numFmtId="165" fontId="17" fillId="2" borderId="0" xfId="1" applyNumberFormat="1" applyFont="1" applyFill="1"/>
    <xf numFmtId="0" fontId="17" fillId="2" borderId="0" xfId="0" applyFont="1" applyFill="1"/>
    <xf numFmtId="165" fontId="0" fillId="2" borderId="0" xfId="0" applyNumberFormat="1" applyFont="1" applyFill="1"/>
    <xf numFmtId="165" fontId="18" fillId="2" borderId="0" xfId="1" applyNumberFormat="1" applyFont="1" applyFill="1"/>
    <xf numFmtId="0" fontId="18" fillId="2" borderId="0" xfId="0" applyFont="1" applyFill="1"/>
    <xf numFmtId="165" fontId="17" fillId="2" borderId="6" xfId="1" applyNumberFormat="1" applyFont="1" applyFill="1" applyBorder="1"/>
    <xf numFmtId="165" fontId="17" fillId="2" borderId="0" xfId="1" applyNumberFormat="1" applyFont="1" applyFill="1" applyBorder="1"/>
    <xf numFmtId="0" fontId="19" fillId="0" borderId="0" xfId="0" applyFont="1"/>
    <xf numFmtId="0" fontId="0" fillId="2" borderId="0" xfId="0" applyFill="1" applyAlignment="1">
      <alignment wrapText="1"/>
    </xf>
    <xf numFmtId="0" fontId="2" fillId="2" borderId="0" xfId="0" applyFont="1" applyFill="1"/>
    <xf numFmtId="0" fontId="20" fillId="2" borderId="0" xfId="0" applyFont="1" applyFill="1"/>
    <xf numFmtId="0" fontId="20" fillId="2" borderId="0" xfId="0" applyFont="1" applyFill="1" applyAlignment="1">
      <alignment wrapText="1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wrapText="1"/>
    </xf>
    <xf numFmtId="0" fontId="25" fillId="2" borderId="0" xfId="0" applyFont="1" applyFill="1"/>
    <xf numFmtId="165" fontId="24" fillId="2" borderId="0" xfId="0" applyNumberFormat="1" applyFont="1" applyFill="1" applyAlignment="1">
      <alignment wrapText="1"/>
    </xf>
    <xf numFmtId="165" fontId="25" fillId="2" borderId="0" xfId="0" applyNumberFormat="1" applyFont="1" applyFill="1"/>
    <xf numFmtId="165" fontId="24" fillId="2" borderId="0" xfId="0" applyNumberFormat="1" applyFont="1" applyFill="1"/>
    <xf numFmtId="169" fontId="0" fillId="2" borderId="0" xfId="1" applyNumberFormat="1" applyFont="1" applyFill="1"/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abSelected="1" workbookViewId="0"/>
  </sheetViews>
  <sheetFormatPr baseColWidth="10" defaultRowHeight="15" x14ac:dyDescent="0.25"/>
  <cols>
    <col min="1" max="1" width="24.42578125" style="2" customWidth="1"/>
    <col min="2" max="2" width="82" style="2" customWidth="1"/>
    <col min="3" max="16384" width="11.42578125" style="2"/>
  </cols>
  <sheetData>
    <row r="1" spans="1:2" x14ac:dyDescent="0.25">
      <c r="A1" s="1" t="s">
        <v>127</v>
      </c>
    </row>
    <row r="2" spans="1:2" x14ac:dyDescent="0.25">
      <c r="A2" s="1"/>
    </row>
    <row r="3" spans="1:2" x14ac:dyDescent="0.25">
      <c r="A3" s="49" t="s">
        <v>294</v>
      </c>
    </row>
    <row r="4" spans="1:2" x14ac:dyDescent="0.25">
      <c r="A4" s="49" t="s">
        <v>295</v>
      </c>
    </row>
    <row r="5" spans="1:2" x14ac:dyDescent="0.25">
      <c r="A5" s="1"/>
    </row>
    <row r="6" spans="1:2" x14ac:dyDescent="0.25">
      <c r="A6" s="49" t="s">
        <v>327</v>
      </c>
    </row>
    <row r="7" spans="1:2" x14ac:dyDescent="0.25">
      <c r="A7" s="49" t="s">
        <v>328</v>
      </c>
    </row>
    <row r="8" spans="1:2" x14ac:dyDescent="0.25">
      <c r="A8" s="49"/>
    </row>
    <row r="9" spans="1:2" x14ac:dyDescent="0.25">
      <c r="A9" s="49" t="s">
        <v>748</v>
      </c>
    </row>
    <row r="10" spans="1:2" x14ac:dyDescent="0.25">
      <c r="A10" s="49" t="s">
        <v>749</v>
      </c>
    </row>
    <row r="11" spans="1:2" x14ac:dyDescent="0.25">
      <c r="A11" s="1"/>
    </row>
    <row r="12" spans="1:2" x14ac:dyDescent="0.25">
      <c r="A12" s="49" t="s">
        <v>128</v>
      </c>
    </row>
    <row r="14" spans="1:2" x14ac:dyDescent="0.25">
      <c r="A14" s="49" t="s">
        <v>130</v>
      </c>
      <c r="B14" s="1"/>
    </row>
    <row r="15" spans="1:2" x14ac:dyDescent="0.25">
      <c r="A15" s="1"/>
      <c r="B15" s="49" t="s">
        <v>131</v>
      </c>
    </row>
    <row r="16" spans="1:2" x14ac:dyDescent="0.25">
      <c r="A16" s="1"/>
      <c r="B16" s="49" t="s">
        <v>132</v>
      </c>
    </row>
    <row r="18" spans="1:2" x14ac:dyDescent="0.25">
      <c r="A18" s="49" t="s">
        <v>133</v>
      </c>
    </row>
    <row r="19" spans="1:2" x14ac:dyDescent="0.25">
      <c r="B19" s="49" t="s">
        <v>134</v>
      </c>
    </row>
    <row r="20" spans="1:2" x14ac:dyDescent="0.25">
      <c r="B20" s="49" t="s">
        <v>135</v>
      </c>
    </row>
    <row r="22" spans="1:2" x14ac:dyDescent="0.25">
      <c r="A22" s="49" t="s">
        <v>136</v>
      </c>
    </row>
    <row r="23" spans="1:2" x14ac:dyDescent="0.25">
      <c r="B23" s="49" t="s">
        <v>137</v>
      </c>
    </row>
    <row r="24" spans="1:2" x14ac:dyDescent="0.25">
      <c r="B24" s="49" t="s">
        <v>138</v>
      </c>
    </row>
    <row r="26" spans="1:2" x14ac:dyDescent="0.25">
      <c r="A26" s="49" t="s">
        <v>139</v>
      </c>
    </row>
    <row r="27" spans="1:2" x14ac:dyDescent="0.25">
      <c r="B27" s="49" t="s">
        <v>140</v>
      </c>
    </row>
    <row r="28" spans="1:2" x14ac:dyDescent="0.25">
      <c r="B28" s="49" t="s">
        <v>141</v>
      </c>
    </row>
    <row r="30" spans="1:2" x14ac:dyDescent="0.25">
      <c r="A30" s="49" t="s">
        <v>142</v>
      </c>
    </row>
    <row r="31" spans="1:2" x14ac:dyDescent="0.25">
      <c r="B31" s="49" t="s">
        <v>143</v>
      </c>
    </row>
    <row r="32" spans="1:2" x14ac:dyDescent="0.25">
      <c r="B32" s="49" t="s">
        <v>144</v>
      </c>
    </row>
    <row r="34" spans="1:2" x14ac:dyDescent="0.25">
      <c r="A34" s="49" t="s">
        <v>146</v>
      </c>
    </row>
    <row r="36" spans="1:2" x14ac:dyDescent="0.25">
      <c r="A36" s="49" t="s">
        <v>145</v>
      </c>
    </row>
    <row r="38" spans="1:2" x14ac:dyDescent="0.25">
      <c r="A38" s="49" t="s">
        <v>147</v>
      </c>
    </row>
    <row r="40" spans="1:2" x14ac:dyDescent="0.25">
      <c r="A40" s="49" t="s">
        <v>148</v>
      </c>
    </row>
    <row r="41" spans="1:2" x14ac:dyDescent="0.25">
      <c r="B41" s="49" t="s">
        <v>149</v>
      </c>
    </row>
    <row r="42" spans="1:2" x14ac:dyDescent="0.25">
      <c r="B42" s="49" t="s">
        <v>150</v>
      </c>
    </row>
    <row r="44" spans="1:2" x14ac:dyDescent="0.25">
      <c r="A44" s="49" t="s">
        <v>151</v>
      </c>
    </row>
    <row r="45" spans="1:2" x14ac:dyDescent="0.25">
      <c r="B45" s="49" t="s">
        <v>152</v>
      </c>
    </row>
    <row r="46" spans="1:2" x14ac:dyDescent="0.25">
      <c r="B46" s="49" t="s">
        <v>153</v>
      </c>
    </row>
    <row r="48" spans="1:2" x14ac:dyDescent="0.25">
      <c r="A48" s="49" t="s">
        <v>154</v>
      </c>
    </row>
    <row r="49" spans="1:2" x14ac:dyDescent="0.25">
      <c r="B49" s="49" t="s">
        <v>155</v>
      </c>
    </row>
    <row r="50" spans="1:2" x14ac:dyDescent="0.25">
      <c r="B50" s="49" t="s">
        <v>156</v>
      </c>
    </row>
    <row r="52" spans="1:2" x14ac:dyDescent="0.25">
      <c r="A52" s="49" t="s">
        <v>157</v>
      </c>
    </row>
    <row r="53" spans="1:2" x14ac:dyDescent="0.25">
      <c r="B53" s="49" t="s">
        <v>158</v>
      </c>
    </row>
    <row r="54" spans="1:2" x14ac:dyDescent="0.25">
      <c r="B54" s="49" t="s">
        <v>159</v>
      </c>
    </row>
    <row r="56" spans="1:2" x14ac:dyDescent="0.25">
      <c r="A56" s="49" t="s">
        <v>751</v>
      </c>
    </row>
    <row r="58" spans="1:2" x14ac:dyDescent="0.25">
      <c r="A58" s="49" t="s">
        <v>324</v>
      </c>
    </row>
    <row r="59" spans="1:2" x14ac:dyDescent="0.25">
      <c r="B59" s="49" t="s">
        <v>325</v>
      </c>
    </row>
    <row r="60" spans="1:2" x14ac:dyDescent="0.25">
      <c r="B60" s="49" t="s">
        <v>326</v>
      </c>
    </row>
    <row r="62" spans="1:2" x14ac:dyDescent="0.25">
      <c r="A62" s="49" t="s">
        <v>321</v>
      </c>
    </row>
    <row r="63" spans="1:2" x14ac:dyDescent="0.25">
      <c r="B63" s="49" t="s">
        <v>322</v>
      </c>
    </row>
    <row r="64" spans="1:2" x14ac:dyDescent="0.25">
      <c r="B64" s="49" t="s">
        <v>323</v>
      </c>
    </row>
    <row r="66" spans="1:2" x14ac:dyDescent="0.25">
      <c r="A66" s="49" t="s">
        <v>338</v>
      </c>
    </row>
    <row r="67" spans="1:2" x14ac:dyDescent="0.25">
      <c r="B67" s="49" t="s">
        <v>341</v>
      </c>
    </row>
    <row r="68" spans="1:2" x14ac:dyDescent="0.25">
      <c r="B68" s="49" t="s">
        <v>342</v>
      </c>
    </row>
    <row r="70" spans="1:2" x14ac:dyDescent="0.25">
      <c r="A70" s="49" t="s">
        <v>343</v>
      </c>
    </row>
  </sheetData>
  <hyperlinks>
    <hyperlink ref="A12" location="'Pop1'!A1" display="Pop1 : Population par sexe et âge quinquennal"/>
    <hyperlink ref="A3" location="Pop0_R!A1" display="Pop0_R : Immigrés et étrangers par région française"/>
    <hyperlink ref="A4" location="Pop0_D!A1" display="Pop0_D : Immigrés et étrangers par département français"/>
    <hyperlink ref="A6" location="Pop0!A1" display="Pop0 : Principaux pays d'origine pour les immigrés "/>
    <hyperlink ref="A7" location="Pop0!A20" display="Pop0 : Principales nationalités des étrangers"/>
    <hyperlink ref="A14" location="'Pop2'!A1" display="Pop2 : Population par âge et catégorie de population"/>
    <hyperlink ref="B15" location="Pop2_H!A1" display="Pop2_H : Hommes par âge et catégorie de population"/>
    <hyperlink ref="B16" location="Pop2_F!A1" display="Pop2_F : Femmes par âge et catégorie de population"/>
    <hyperlink ref="A18" location="'Pop3'!A1" display="Pop3 : Population de 15 ans ou plus par âge et statut conjugual"/>
    <hyperlink ref="B19" location="Pop3_H!A1" display="Pop3_H : Hommes de 15 ans ou plus par âge et statut conjugual"/>
    <hyperlink ref="B20" location="Pop3_F!A1" display="Pop3_F : Femmes de 15 ans ou plus par âge et statut conjugual"/>
    <hyperlink ref="A22" location="'Pop4'!A1" display="Pop4 : Population de 15 ans ou plus par âge et vie en couple"/>
    <hyperlink ref="B23" location="Pop4_H!A1" display="Pop4_H : Hommes de 15 ans ou plus par âge et vie en couple"/>
    <hyperlink ref="B24" location="Pop4_F!A1" display="Pop4_F : Femmes de 15 ans ou plus par âge et vie en couple"/>
    <hyperlink ref="A26" location="'Pop5'!A1" display="Pop5 : Population de 15 ans ou plus par âge et type d'activité"/>
    <hyperlink ref="B27" location="Pop5_H!A1" display="Pop5_H : Hommes de 15 ans ou plus par âge et type d'activité"/>
    <hyperlink ref="B28" location="Pop5_F!A1" display="Pop5_F : Femmes de 15 ans ou plus par âge et type d'activité"/>
    <hyperlink ref="A30" location="'Pop6'!A1" display="Pop6 : Population de 15 ans ou plus par âge et catégorie socioprofessionnelle"/>
    <hyperlink ref="B31" location="Pop6_H!A1" display="Pop6_H : Hommes de 15 ans ou plus par âge et catégorie socioprofessionnelle"/>
    <hyperlink ref="B32" location="Pop6_F!A1" display="Pop6_F : Femmes de 15 ans ou plus par âge et catégorie socioprofessionnelle"/>
    <hyperlink ref="A34" location="Img1B!A1" display="Img1B : Les immigrés par sexe, âge et pays de naissance"/>
    <hyperlink ref="A36" location="Img2B!A1" display="Img2B : Les immigrés de 15 ans ou plus par sexe, type d'activité et pays de naissance"/>
    <hyperlink ref="A38" location="Img3A!A1" display="Img3A : Population par sexe, situation quant à l'immigration et catégorie socioprofessionnelle"/>
    <hyperlink ref="A40" location="Img3B!A1" display="Img3B : Les immigrés par catégorie socioprofessionnelle et pays de naissance"/>
    <hyperlink ref="B41" location="Img3B_H!A1" display="Img3B_H : Les immigrés par catégorie socioprofessionnelle et pays de naissance Hommes"/>
    <hyperlink ref="B42" location="Img3B_F!A1" display="Img3B_F : Les immigrés par catégorie socioprofessionnelle et pays de naissance Femmes"/>
    <hyperlink ref="A44" location="'Nat1'!A1" display="Nat1 : Population par âge et nationalité"/>
    <hyperlink ref="B45" location="Nat1_H!A1" display=" Nat1_H : Hommes par âge et nationalité"/>
    <hyperlink ref="B46" location="Nat1_F!A1" display=" Nat1_F : Femmes par âge et nationalité"/>
    <hyperlink ref="A48" location="'Nat2'!A1" display="Nat2 : Population de 15 ans ou plus par type d'activité et nationalité"/>
    <hyperlink ref="B49" location="Nat2_H!A1" display="Nat2_H : Hommes de 15 ans ou plus par type d'activité et nationalité"/>
    <hyperlink ref="B50" location="Nat2_F!A1" display="Nat2_F : Femmes de 15 ans ou plus par type d'activité et nationalité"/>
    <hyperlink ref="A52" location="Nat3A!A1" display="Nat3A : Population par catégorie socioprofessionnelle et nationalité"/>
    <hyperlink ref="B53" location="Nat3A_H!A1" display="Nat3A_H : Hommes par catégorie socioprofessionnelle et nationalité"/>
    <hyperlink ref="B54" location="Nat3A_F!A1" display="Nat3A_F : Femmes par catégorie socioprofessionnelle et nationalité"/>
    <hyperlink ref="A56" location="Nat3B!A1" display="Nat3B : Population par catégorie socioprofessionnelle et nationalité"/>
    <hyperlink ref="A58" location="'For1'!A1" display="For1 : Population de 2 ans ou plus par scolarisation et lieu d'études"/>
    <hyperlink ref="B59" location="For1_H!A1" display="For1_H : Population de 2 ans ou plus par scolarisation et lieu d'études Hommes"/>
    <hyperlink ref="B60" location="For1_F!A1" display="For1_F : Population de 2 ans ou plus par scolarisation et lieu d'études Femmes"/>
    <hyperlink ref="A62" location="'For2'!A1" display="For2 : Population non scolarisée de 15 ans ou plus par âge et diplôme le plus élevé"/>
    <hyperlink ref="B63" location="For2_H!A1" display="For2_H : Population non scolarisée de 15 ans ou plus par âge et diplôme le plus élevé Hommes"/>
    <hyperlink ref="B64" location="For2_F!A1" display="For2_F : Population non scolarisée de 15 ans ou plus par âge et diplôme le plus élevé Femmes"/>
    <hyperlink ref="A66" location="'Mig1'!A1" display="Mig1 : Population d'un an ou plus par âge, nationalité et lieu de résidence 1 an auparavant"/>
    <hyperlink ref="B67" location="Mig1_H!A1" display="Mig1_H : Population d'un an ou plus par âge, nationalité et lieu de résidence 1 an auparavant Hommes"/>
    <hyperlink ref="B68" location="Mig1_F!A1" display="Mig1_F : Population d'un an ou plus par âge, nationalité et lieu de résidence 1 an auparavant Femmes"/>
    <hyperlink ref="A70" location="'Mig2'!A1" display="Mig2 : Population d'un an ou plus par catégorie socioprofessionnelle et lieu de résidence 1 an auparavant"/>
    <hyperlink ref="A9" location="Pop0_Nai!A1" display="Pop0_Nai : Individus par lieu de naissance"/>
    <hyperlink ref="A10" location="Pop0_Nat!A1" display="Pop0_Nat : Individus par nationalité actuel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zoomScaleNormal="100"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3" width="11.42578125" style="2"/>
    <col min="14" max="14" width="15.7109375" style="2" customWidth="1"/>
    <col min="15" max="16384" width="11.42578125" style="2"/>
  </cols>
  <sheetData>
    <row r="1" spans="1:38" x14ac:dyDescent="0.25">
      <c r="A1" s="1" t="s">
        <v>73</v>
      </c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x14ac:dyDescent="0.25">
      <c r="A2" s="3" t="s">
        <v>69</v>
      </c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</row>
    <row r="3" spans="1:38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  <c r="L3" s="102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</row>
    <row r="4" spans="1:38" x14ac:dyDescent="0.25">
      <c r="A4" s="17" t="s">
        <v>35</v>
      </c>
      <c r="B4" s="18">
        <v>150862.79999999999</v>
      </c>
      <c r="C4" s="4">
        <v>2378.0500000000002</v>
      </c>
      <c r="D4" s="4">
        <v>0.92</v>
      </c>
      <c r="E4" s="4">
        <v>0</v>
      </c>
      <c r="F4" s="4">
        <v>4.03</v>
      </c>
      <c r="G4" s="4">
        <v>142.56</v>
      </c>
      <c r="H4" s="4">
        <v>1</v>
      </c>
      <c r="I4" s="4">
        <v>1660.98</v>
      </c>
      <c r="J4" s="12">
        <f>SUM(B4:I4)</f>
        <v>155050.34</v>
      </c>
      <c r="K4" s="112"/>
      <c r="L4" s="102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L4" s="95"/>
    </row>
    <row r="5" spans="1:38" x14ac:dyDescent="0.25">
      <c r="A5" s="19" t="s">
        <v>36</v>
      </c>
      <c r="B5" s="18">
        <v>96252.5</v>
      </c>
      <c r="C5" s="4">
        <v>1999.99</v>
      </c>
      <c r="D5" s="4">
        <v>21.88</v>
      </c>
      <c r="E5" s="4">
        <v>7.09</v>
      </c>
      <c r="F5" s="4">
        <v>2637.71</v>
      </c>
      <c r="G5" s="4">
        <v>46.17</v>
      </c>
      <c r="H5" s="4">
        <v>38.14</v>
      </c>
      <c r="I5" s="4">
        <v>503</v>
      </c>
      <c r="J5" s="12">
        <f t="shared" ref="J5:J11" si="0">SUM(B5:I5)</f>
        <v>101506.48000000001</v>
      </c>
      <c r="K5" s="112"/>
      <c r="L5" s="102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L5" s="95"/>
    </row>
    <row r="6" spans="1:38" x14ac:dyDescent="0.25">
      <c r="A6" s="19" t="s">
        <v>30</v>
      </c>
      <c r="B6" s="18">
        <v>150565.43</v>
      </c>
      <c r="C6" s="4">
        <v>2593.1</v>
      </c>
      <c r="D6" s="4">
        <v>132.1</v>
      </c>
      <c r="E6" s="4">
        <v>43.86</v>
      </c>
      <c r="F6" s="4">
        <v>7314.04</v>
      </c>
      <c r="G6" s="4">
        <v>126.13</v>
      </c>
      <c r="H6" s="4">
        <v>71.83</v>
      </c>
      <c r="I6" s="4">
        <v>529</v>
      </c>
      <c r="J6" s="12">
        <f t="shared" si="0"/>
        <v>161375.49</v>
      </c>
      <c r="K6" s="112"/>
      <c r="L6" s="102"/>
      <c r="M6" s="95"/>
      <c r="Y6" s="95"/>
      <c r="Z6" s="95"/>
      <c r="AL6" s="95"/>
    </row>
    <row r="7" spans="1:38" x14ac:dyDescent="0.25">
      <c r="A7" s="19" t="s">
        <v>31</v>
      </c>
      <c r="B7" s="18">
        <v>848847.14</v>
      </c>
      <c r="C7" s="4">
        <v>6164.82</v>
      </c>
      <c r="D7" s="4">
        <v>1001.55</v>
      </c>
      <c r="E7" s="4">
        <v>49.54</v>
      </c>
      <c r="F7" s="4">
        <v>3184.96</v>
      </c>
      <c r="G7" s="4">
        <v>496.06</v>
      </c>
      <c r="H7" s="4">
        <v>287.08</v>
      </c>
      <c r="I7" s="4">
        <v>1809.47</v>
      </c>
      <c r="J7" s="12">
        <f t="shared" si="0"/>
        <v>861840.62</v>
      </c>
      <c r="K7" s="112"/>
      <c r="L7" s="102"/>
      <c r="M7" s="95"/>
      <c r="Y7" s="95"/>
      <c r="Z7" s="95"/>
      <c r="AL7" s="95"/>
    </row>
    <row r="8" spans="1:38" x14ac:dyDescent="0.25">
      <c r="A8" s="19" t="s">
        <v>32</v>
      </c>
      <c r="B8" s="18">
        <v>865951.8</v>
      </c>
      <c r="C8" s="4">
        <v>2912.18</v>
      </c>
      <c r="D8" s="4">
        <v>1100.8499999999999</v>
      </c>
      <c r="E8" s="4">
        <v>2</v>
      </c>
      <c r="F8" s="4">
        <v>161.88999999999999</v>
      </c>
      <c r="G8" s="4">
        <v>258</v>
      </c>
      <c r="H8" s="4">
        <v>170.23999999999998</v>
      </c>
      <c r="I8" s="4">
        <v>1133</v>
      </c>
      <c r="J8" s="12">
        <f t="shared" si="0"/>
        <v>871689.96000000008</v>
      </c>
      <c r="K8" s="112"/>
      <c r="L8" s="102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L8" s="95"/>
    </row>
    <row r="9" spans="1:38" x14ac:dyDescent="0.25">
      <c r="A9" s="19" t="s">
        <v>33</v>
      </c>
      <c r="B9" s="18">
        <v>470591.08</v>
      </c>
      <c r="C9" s="4">
        <v>1696.08</v>
      </c>
      <c r="D9" s="4">
        <v>447.25</v>
      </c>
      <c r="E9" s="4">
        <v>1</v>
      </c>
      <c r="F9" s="4">
        <v>46.06</v>
      </c>
      <c r="G9" s="4">
        <v>132.53</v>
      </c>
      <c r="H9" s="4">
        <v>39.06</v>
      </c>
      <c r="I9" s="4">
        <v>386</v>
      </c>
      <c r="J9" s="12">
        <f t="shared" si="0"/>
        <v>473339.06000000006</v>
      </c>
      <c r="K9" s="112"/>
      <c r="L9" s="102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L9" s="95"/>
    </row>
    <row r="10" spans="1:38" x14ac:dyDescent="0.25">
      <c r="A10" s="19" t="s">
        <v>34</v>
      </c>
      <c r="B10" s="18">
        <v>412319.48</v>
      </c>
      <c r="C10" s="4">
        <v>3712.19</v>
      </c>
      <c r="D10" s="4">
        <v>845.51</v>
      </c>
      <c r="E10" s="4">
        <v>0</v>
      </c>
      <c r="F10" s="4">
        <v>16.170000000000002</v>
      </c>
      <c r="G10" s="4">
        <v>36.19</v>
      </c>
      <c r="H10" s="4">
        <v>10.06</v>
      </c>
      <c r="I10" s="4">
        <v>153</v>
      </c>
      <c r="J10" s="12">
        <f t="shared" si="0"/>
        <v>417092.6</v>
      </c>
      <c r="K10" s="112"/>
      <c r="L10" s="102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L10" s="95"/>
    </row>
    <row r="11" spans="1:38" x14ac:dyDescent="0.25">
      <c r="A11" s="19" t="s">
        <v>37</v>
      </c>
      <c r="B11" s="18">
        <v>138025.54</v>
      </c>
      <c r="C11" s="4">
        <v>16940.73</v>
      </c>
      <c r="D11" s="4">
        <v>593.23</v>
      </c>
      <c r="E11" s="4">
        <v>0</v>
      </c>
      <c r="F11" s="4">
        <v>6.08</v>
      </c>
      <c r="G11" s="4">
        <v>1</v>
      </c>
      <c r="H11" s="4">
        <v>0</v>
      </c>
      <c r="I11" s="4">
        <v>20</v>
      </c>
      <c r="J11" s="12">
        <f t="shared" si="0"/>
        <v>155586.58000000002</v>
      </c>
      <c r="K11" s="112"/>
      <c r="L11" s="102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L11" s="95"/>
    </row>
    <row r="12" spans="1:38" x14ac:dyDescent="0.25">
      <c r="A12" s="20" t="s">
        <v>85</v>
      </c>
      <c r="B12" s="21">
        <f>SUM(B4:B11)</f>
        <v>3133415.77</v>
      </c>
      <c r="C12" s="10">
        <f t="shared" ref="C12:J12" si="1">SUM(C4:C11)</f>
        <v>38397.14</v>
      </c>
      <c r="D12" s="10">
        <f t="shared" si="1"/>
        <v>4143.2900000000009</v>
      </c>
      <c r="E12" s="10">
        <f t="shared" si="1"/>
        <v>103.49000000000001</v>
      </c>
      <c r="F12" s="10">
        <f t="shared" si="1"/>
        <v>13370.94</v>
      </c>
      <c r="G12" s="10">
        <f t="shared" si="1"/>
        <v>1238.6400000000001</v>
      </c>
      <c r="H12" s="10">
        <f t="shared" si="1"/>
        <v>617.40999999999985</v>
      </c>
      <c r="I12" s="10">
        <f t="shared" si="1"/>
        <v>6194.45</v>
      </c>
      <c r="J12" s="13">
        <f t="shared" si="1"/>
        <v>3197481.1300000004</v>
      </c>
      <c r="L12" s="102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L12" s="95"/>
    </row>
    <row r="13" spans="1:38" x14ac:dyDescent="0.25">
      <c r="A13" s="48" t="s">
        <v>296</v>
      </c>
      <c r="B13" s="40"/>
      <c r="C13" s="40"/>
      <c r="D13" s="40"/>
      <c r="E13" s="40"/>
      <c r="F13" s="40"/>
      <c r="G13" s="40"/>
      <c r="H13" s="40"/>
      <c r="I13" s="40"/>
      <c r="J13" s="40"/>
      <c r="L13" s="102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L13" s="95"/>
    </row>
    <row r="14" spans="1:38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  <c r="L14" s="102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L14" s="95"/>
    </row>
    <row r="15" spans="1:38" x14ac:dyDescent="0.25">
      <c r="A15" s="39" t="s">
        <v>745</v>
      </c>
      <c r="B15" s="40"/>
      <c r="C15" s="40"/>
      <c r="D15" s="40"/>
      <c r="E15" s="40"/>
      <c r="F15" s="40"/>
      <c r="G15" s="40"/>
      <c r="H15" s="40"/>
      <c r="I15" s="40"/>
      <c r="J15" s="40"/>
      <c r="L15" s="102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L15" s="95"/>
    </row>
    <row r="16" spans="1:38" x14ac:dyDescent="0.25"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L16" s="95"/>
    </row>
    <row r="17" spans="1:38" x14ac:dyDescent="0.25">
      <c r="A17" s="3" t="s">
        <v>70</v>
      </c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L17" s="95"/>
    </row>
    <row r="18" spans="1:38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L18" s="95"/>
    </row>
    <row r="19" spans="1:38" x14ac:dyDescent="0.25">
      <c r="A19" s="17" t="s">
        <v>35</v>
      </c>
      <c r="B19" s="18">
        <v>5510132.2800000003</v>
      </c>
      <c r="C19" s="4">
        <v>10691.91</v>
      </c>
      <c r="D19" s="4">
        <v>14.94</v>
      </c>
      <c r="E19" s="4">
        <v>0</v>
      </c>
      <c r="F19" s="4">
        <v>29.9</v>
      </c>
      <c r="G19" s="4">
        <v>188.52</v>
      </c>
      <c r="H19" s="4">
        <v>18.96</v>
      </c>
      <c r="I19" s="4">
        <v>15595.949999999999</v>
      </c>
      <c r="J19" s="12">
        <f>SUM(B19:I19)</f>
        <v>5536672.4600000009</v>
      </c>
      <c r="K19" s="112"/>
      <c r="L19" s="112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</row>
    <row r="20" spans="1:38" x14ac:dyDescent="0.25">
      <c r="A20" s="19" t="s">
        <v>36</v>
      </c>
      <c r="B20" s="18">
        <v>1767261.63</v>
      </c>
      <c r="C20" s="4">
        <v>8865.56</v>
      </c>
      <c r="D20" s="4">
        <v>66.72</v>
      </c>
      <c r="E20" s="4">
        <v>325.55</v>
      </c>
      <c r="F20" s="4">
        <v>39797.03</v>
      </c>
      <c r="G20" s="4">
        <v>60.13</v>
      </c>
      <c r="H20" s="4">
        <v>86.710000000000008</v>
      </c>
      <c r="I20" s="4">
        <v>4517.91</v>
      </c>
      <c r="J20" s="12">
        <f t="shared" ref="J20:J26" si="2">SUM(B20:I20)</f>
        <v>1820981.2399999998</v>
      </c>
      <c r="K20" s="112"/>
      <c r="L20" s="112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102"/>
    </row>
    <row r="21" spans="1:38" x14ac:dyDescent="0.25">
      <c r="A21" s="19" t="s">
        <v>30</v>
      </c>
      <c r="B21" s="18">
        <v>1596334.03</v>
      </c>
      <c r="C21" s="4">
        <v>8049.42</v>
      </c>
      <c r="D21" s="4">
        <v>187.68</v>
      </c>
      <c r="E21" s="4">
        <v>2088.5300000000002</v>
      </c>
      <c r="F21" s="4">
        <v>21989.1</v>
      </c>
      <c r="G21" s="4">
        <v>96.26</v>
      </c>
      <c r="H21" s="4">
        <v>213.67</v>
      </c>
      <c r="I21" s="4">
        <v>4707.5999999999995</v>
      </c>
      <c r="J21" s="12">
        <f t="shared" si="2"/>
        <v>1633666.29</v>
      </c>
      <c r="K21" s="112"/>
      <c r="L21" s="112"/>
      <c r="X21" s="102"/>
    </row>
    <row r="22" spans="1:38" x14ac:dyDescent="0.25">
      <c r="A22" s="19" t="s">
        <v>31</v>
      </c>
      <c r="B22" s="18">
        <v>5071378.42</v>
      </c>
      <c r="C22" s="4">
        <v>17726.71</v>
      </c>
      <c r="D22" s="4">
        <v>857.01</v>
      </c>
      <c r="E22" s="4">
        <v>1702.19</v>
      </c>
      <c r="F22" s="4">
        <v>4671.22</v>
      </c>
      <c r="G22" s="4">
        <v>140.02000000000001</v>
      </c>
      <c r="H22" s="4">
        <v>735.57999999999993</v>
      </c>
      <c r="I22" s="4">
        <v>12296.45</v>
      </c>
      <c r="J22" s="12">
        <f t="shared" si="2"/>
        <v>5109507.5999999996</v>
      </c>
      <c r="K22" s="112"/>
      <c r="L22" s="112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102"/>
    </row>
    <row r="23" spans="1:38" x14ac:dyDescent="0.25">
      <c r="A23" s="19" t="s">
        <v>32</v>
      </c>
      <c r="B23" s="18">
        <v>5604122.8099999996</v>
      </c>
      <c r="C23" s="4">
        <v>25101.15</v>
      </c>
      <c r="D23" s="4">
        <v>1242.1400000000001</v>
      </c>
      <c r="E23" s="4">
        <v>311.36</v>
      </c>
      <c r="F23" s="4">
        <v>890.49</v>
      </c>
      <c r="G23" s="4">
        <v>135.85</v>
      </c>
      <c r="H23" s="4">
        <v>522.36</v>
      </c>
      <c r="I23" s="4">
        <v>8970.5400000000009</v>
      </c>
      <c r="J23" s="12">
        <f t="shared" si="2"/>
        <v>5641296.7000000002</v>
      </c>
      <c r="K23" s="112"/>
      <c r="L23" s="112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102"/>
    </row>
    <row r="24" spans="1:38" x14ac:dyDescent="0.25">
      <c r="A24" s="19" t="s">
        <v>33</v>
      </c>
      <c r="B24" s="18">
        <v>3712897.05</v>
      </c>
      <c r="C24" s="4">
        <v>22234.68</v>
      </c>
      <c r="D24" s="4">
        <v>1120.22</v>
      </c>
      <c r="E24" s="4">
        <v>38.520000000000003</v>
      </c>
      <c r="F24" s="4">
        <v>251.87</v>
      </c>
      <c r="G24" s="4">
        <v>49.31</v>
      </c>
      <c r="H24" s="4">
        <v>122.7</v>
      </c>
      <c r="I24" s="4">
        <v>3793.43</v>
      </c>
      <c r="J24" s="12">
        <f t="shared" si="2"/>
        <v>3740507.7800000007</v>
      </c>
      <c r="K24" s="112"/>
      <c r="L24" s="112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102"/>
    </row>
    <row r="25" spans="1:38" x14ac:dyDescent="0.25">
      <c r="A25" s="19" t="s">
        <v>34</v>
      </c>
      <c r="B25" s="18">
        <v>4201536.83</v>
      </c>
      <c r="C25" s="4">
        <v>64401</v>
      </c>
      <c r="D25" s="4">
        <v>4197.8100000000004</v>
      </c>
      <c r="E25" s="4">
        <v>12.38</v>
      </c>
      <c r="F25" s="4">
        <v>61.17</v>
      </c>
      <c r="G25" s="4">
        <v>21.94</v>
      </c>
      <c r="H25" s="4">
        <v>64.150000000000006</v>
      </c>
      <c r="I25" s="4">
        <v>2649.68</v>
      </c>
      <c r="J25" s="12">
        <f t="shared" si="2"/>
        <v>4272944.96</v>
      </c>
      <c r="K25" s="112"/>
      <c r="L25" s="112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102"/>
    </row>
    <row r="26" spans="1:38" x14ac:dyDescent="0.25">
      <c r="A26" s="19" t="s">
        <v>37</v>
      </c>
      <c r="B26" s="18">
        <v>2004037.9</v>
      </c>
      <c r="C26" s="4">
        <v>387014.08</v>
      </c>
      <c r="D26" s="4">
        <v>6443.12</v>
      </c>
      <c r="E26" s="4">
        <v>1</v>
      </c>
      <c r="F26" s="4">
        <v>27.14</v>
      </c>
      <c r="G26" s="4">
        <v>23.43</v>
      </c>
      <c r="H26" s="4">
        <v>5.84</v>
      </c>
      <c r="I26" s="4">
        <v>508.01</v>
      </c>
      <c r="J26" s="12">
        <f t="shared" si="2"/>
        <v>2398060.52</v>
      </c>
      <c r="K26" s="112"/>
      <c r="L26" s="112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102"/>
    </row>
    <row r="27" spans="1:38" x14ac:dyDescent="0.25">
      <c r="A27" s="20" t="s">
        <v>85</v>
      </c>
      <c r="B27" s="21">
        <f>SUM(B19:B26)</f>
        <v>29467700.949999996</v>
      </c>
      <c r="C27" s="10">
        <f t="shared" ref="C27:J27" si="3">SUM(C19:C26)</f>
        <v>544084.51</v>
      </c>
      <c r="D27" s="10">
        <f t="shared" si="3"/>
        <v>14129.64</v>
      </c>
      <c r="E27" s="10">
        <f t="shared" si="3"/>
        <v>4479.5300000000007</v>
      </c>
      <c r="F27" s="10">
        <f t="shared" si="3"/>
        <v>67717.919999999998</v>
      </c>
      <c r="G27" s="10">
        <f t="shared" si="3"/>
        <v>715.46000000000015</v>
      </c>
      <c r="H27" s="10">
        <f t="shared" si="3"/>
        <v>1769.9700000000003</v>
      </c>
      <c r="I27" s="10">
        <f t="shared" si="3"/>
        <v>53039.570000000007</v>
      </c>
      <c r="J27" s="13">
        <f t="shared" si="3"/>
        <v>30153637.550000004</v>
      </c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102"/>
    </row>
    <row r="28" spans="1:38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102"/>
    </row>
    <row r="29" spans="1:38" x14ac:dyDescent="0.25">
      <c r="A29" s="39" t="s">
        <v>746</v>
      </c>
      <c r="B29" s="40"/>
      <c r="C29" s="40"/>
      <c r="D29" s="40"/>
      <c r="E29" s="40"/>
      <c r="F29" s="40"/>
      <c r="G29" s="40"/>
      <c r="H29" s="40"/>
      <c r="I29" s="40"/>
      <c r="J29" s="40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102"/>
    </row>
    <row r="31" spans="1:38" x14ac:dyDescent="0.25">
      <c r="A31" s="3" t="s">
        <v>28</v>
      </c>
    </row>
    <row r="32" spans="1:38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</row>
    <row r="33" spans="1:10" x14ac:dyDescent="0.25">
      <c r="A33" s="17" t="s">
        <v>35</v>
      </c>
      <c r="B33" s="18">
        <f t="shared" ref="B33:B41" si="4">B4+B19</f>
        <v>5660995.0800000001</v>
      </c>
      <c r="C33" s="4">
        <f t="shared" ref="C33:J33" si="5">C4+C19</f>
        <v>13069.96</v>
      </c>
      <c r="D33" s="4">
        <f t="shared" si="5"/>
        <v>15.86</v>
      </c>
      <c r="E33" s="4">
        <f t="shared" si="5"/>
        <v>0</v>
      </c>
      <c r="F33" s="4">
        <f t="shared" si="5"/>
        <v>33.93</v>
      </c>
      <c r="G33" s="4">
        <f t="shared" si="5"/>
        <v>331.08000000000004</v>
      </c>
      <c r="H33" s="4">
        <f t="shared" si="5"/>
        <v>19.96</v>
      </c>
      <c r="I33" s="4">
        <f t="shared" si="5"/>
        <v>17256.93</v>
      </c>
      <c r="J33" s="12">
        <f t="shared" si="5"/>
        <v>5691722.8000000007</v>
      </c>
    </row>
    <row r="34" spans="1:10" x14ac:dyDescent="0.25">
      <c r="A34" s="19" t="s">
        <v>36</v>
      </c>
      <c r="B34" s="18">
        <f t="shared" si="4"/>
        <v>1863514.13</v>
      </c>
      <c r="C34" s="4">
        <f t="shared" ref="C34:J41" si="6">C5+C20</f>
        <v>10865.55</v>
      </c>
      <c r="D34" s="4">
        <f t="shared" si="6"/>
        <v>88.6</v>
      </c>
      <c r="E34" s="4">
        <f t="shared" si="6"/>
        <v>332.64</v>
      </c>
      <c r="F34" s="4">
        <f t="shared" si="6"/>
        <v>42434.74</v>
      </c>
      <c r="G34" s="4">
        <f t="shared" si="6"/>
        <v>106.30000000000001</v>
      </c>
      <c r="H34" s="4">
        <f t="shared" si="6"/>
        <v>124.85000000000001</v>
      </c>
      <c r="I34" s="4">
        <f t="shared" si="6"/>
        <v>5020.91</v>
      </c>
      <c r="J34" s="12">
        <f t="shared" si="6"/>
        <v>1922487.7199999997</v>
      </c>
    </row>
    <row r="35" spans="1:10" x14ac:dyDescent="0.25">
      <c r="A35" s="19" t="s">
        <v>30</v>
      </c>
      <c r="B35" s="18">
        <f t="shared" si="4"/>
        <v>1746899.46</v>
      </c>
      <c r="C35" s="4">
        <f t="shared" si="6"/>
        <v>10642.52</v>
      </c>
      <c r="D35" s="4">
        <f t="shared" si="6"/>
        <v>319.77999999999997</v>
      </c>
      <c r="E35" s="4">
        <f t="shared" si="6"/>
        <v>2132.3900000000003</v>
      </c>
      <c r="F35" s="4">
        <f t="shared" si="6"/>
        <v>29303.14</v>
      </c>
      <c r="G35" s="4">
        <f t="shared" si="6"/>
        <v>222.39</v>
      </c>
      <c r="H35" s="4">
        <f t="shared" si="6"/>
        <v>285.5</v>
      </c>
      <c r="I35" s="4">
        <f t="shared" si="6"/>
        <v>5236.5999999999995</v>
      </c>
      <c r="J35" s="12">
        <f t="shared" si="6"/>
        <v>1795041.78</v>
      </c>
    </row>
    <row r="36" spans="1:10" x14ac:dyDescent="0.25">
      <c r="A36" s="19" t="s">
        <v>31</v>
      </c>
      <c r="B36" s="18">
        <f t="shared" si="4"/>
        <v>5920225.5599999996</v>
      </c>
      <c r="C36" s="4">
        <f t="shared" si="6"/>
        <v>23891.53</v>
      </c>
      <c r="D36" s="4">
        <f t="shared" si="6"/>
        <v>1858.56</v>
      </c>
      <c r="E36" s="4">
        <f t="shared" si="6"/>
        <v>1751.73</v>
      </c>
      <c r="F36" s="4">
        <f t="shared" si="6"/>
        <v>7856.18</v>
      </c>
      <c r="G36" s="4">
        <f t="shared" si="6"/>
        <v>636.08000000000004</v>
      </c>
      <c r="H36" s="4">
        <f t="shared" si="6"/>
        <v>1022.6599999999999</v>
      </c>
      <c r="I36" s="4">
        <f t="shared" si="6"/>
        <v>14105.92</v>
      </c>
      <c r="J36" s="12">
        <f t="shared" si="6"/>
        <v>5971348.2199999997</v>
      </c>
    </row>
    <row r="37" spans="1:10" x14ac:dyDescent="0.25">
      <c r="A37" s="19" t="s">
        <v>32</v>
      </c>
      <c r="B37" s="18">
        <f t="shared" si="4"/>
        <v>6470074.6099999994</v>
      </c>
      <c r="C37" s="4">
        <f t="shared" si="6"/>
        <v>28013.33</v>
      </c>
      <c r="D37" s="4">
        <f t="shared" si="6"/>
        <v>2342.9899999999998</v>
      </c>
      <c r="E37" s="4">
        <f t="shared" si="6"/>
        <v>313.36</v>
      </c>
      <c r="F37" s="4">
        <f t="shared" si="6"/>
        <v>1052.3800000000001</v>
      </c>
      <c r="G37" s="4">
        <f t="shared" si="6"/>
        <v>393.85</v>
      </c>
      <c r="H37" s="4">
        <f t="shared" si="6"/>
        <v>692.6</v>
      </c>
      <c r="I37" s="4">
        <f t="shared" si="6"/>
        <v>10103.540000000001</v>
      </c>
      <c r="J37" s="12">
        <f t="shared" si="6"/>
        <v>6512986.6600000001</v>
      </c>
    </row>
    <row r="38" spans="1:10" x14ac:dyDescent="0.25">
      <c r="A38" s="19" t="s">
        <v>33</v>
      </c>
      <c r="B38" s="18">
        <f t="shared" si="4"/>
        <v>4183488.13</v>
      </c>
      <c r="C38" s="4">
        <f t="shared" si="6"/>
        <v>23930.760000000002</v>
      </c>
      <c r="D38" s="4">
        <f t="shared" si="6"/>
        <v>1567.47</v>
      </c>
      <c r="E38" s="4">
        <f t="shared" si="6"/>
        <v>39.520000000000003</v>
      </c>
      <c r="F38" s="4">
        <f t="shared" si="6"/>
        <v>297.93</v>
      </c>
      <c r="G38" s="4">
        <f t="shared" si="6"/>
        <v>181.84</v>
      </c>
      <c r="H38" s="4">
        <f t="shared" si="6"/>
        <v>161.76</v>
      </c>
      <c r="I38" s="4">
        <f t="shared" si="6"/>
        <v>4179.43</v>
      </c>
      <c r="J38" s="12">
        <f t="shared" si="6"/>
        <v>4213846.8400000008</v>
      </c>
    </row>
    <row r="39" spans="1:10" x14ac:dyDescent="0.25">
      <c r="A39" s="19" t="s">
        <v>34</v>
      </c>
      <c r="B39" s="18">
        <f t="shared" si="4"/>
        <v>4613856.3100000005</v>
      </c>
      <c r="C39" s="4">
        <f t="shared" si="6"/>
        <v>68113.19</v>
      </c>
      <c r="D39" s="4">
        <f t="shared" si="6"/>
        <v>5043.3200000000006</v>
      </c>
      <c r="E39" s="4">
        <f t="shared" si="6"/>
        <v>12.38</v>
      </c>
      <c r="F39" s="4">
        <f t="shared" si="6"/>
        <v>77.34</v>
      </c>
      <c r="G39" s="4">
        <f t="shared" si="6"/>
        <v>58.129999999999995</v>
      </c>
      <c r="H39" s="4">
        <f t="shared" si="6"/>
        <v>74.210000000000008</v>
      </c>
      <c r="I39" s="4">
        <f t="shared" si="6"/>
        <v>2802.68</v>
      </c>
      <c r="J39" s="12">
        <f t="shared" si="6"/>
        <v>4690037.5599999996</v>
      </c>
    </row>
    <row r="40" spans="1:10" x14ac:dyDescent="0.25">
      <c r="A40" s="19" t="s">
        <v>37</v>
      </c>
      <c r="B40" s="18">
        <f t="shared" si="4"/>
        <v>2142063.44</v>
      </c>
      <c r="C40" s="4">
        <f t="shared" si="6"/>
        <v>403954.81</v>
      </c>
      <c r="D40" s="4">
        <f t="shared" si="6"/>
        <v>7036.35</v>
      </c>
      <c r="E40" s="4">
        <f t="shared" si="6"/>
        <v>1</v>
      </c>
      <c r="F40" s="4">
        <f t="shared" si="6"/>
        <v>33.22</v>
      </c>
      <c r="G40" s="4">
        <f t="shared" si="6"/>
        <v>24.43</v>
      </c>
      <c r="H40" s="4">
        <f t="shared" si="6"/>
        <v>5.84</v>
      </c>
      <c r="I40" s="4">
        <f t="shared" si="6"/>
        <v>528.01</v>
      </c>
      <c r="J40" s="12">
        <f t="shared" si="6"/>
        <v>2553647.1</v>
      </c>
    </row>
    <row r="41" spans="1:10" x14ac:dyDescent="0.25">
      <c r="A41" s="20" t="s">
        <v>85</v>
      </c>
      <c r="B41" s="21">
        <f t="shared" si="4"/>
        <v>32601116.719999995</v>
      </c>
      <c r="C41" s="10">
        <f t="shared" si="6"/>
        <v>582481.65</v>
      </c>
      <c r="D41" s="10">
        <f t="shared" si="6"/>
        <v>18272.93</v>
      </c>
      <c r="E41" s="10">
        <f t="shared" si="6"/>
        <v>4583.0200000000004</v>
      </c>
      <c r="F41" s="10">
        <f t="shared" si="6"/>
        <v>81088.86</v>
      </c>
      <c r="G41" s="10">
        <f t="shared" si="6"/>
        <v>1954.1000000000004</v>
      </c>
      <c r="H41" s="10">
        <f t="shared" si="6"/>
        <v>2387.38</v>
      </c>
      <c r="I41" s="10">
        <f t="shared" si="6"/>
        <v>59234.020000000004</v>
      </c>
      <c r="J41" s="13">
        <f t="shared" si="6"/>
        <v>33351118.680000003</v>
      </c>
    </row>
    <row r="42" spans="1:10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0" x14ac:dyDescent="0.25">
      <c r="A43" s="39" t="s">
        <v>344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48</v>
      </c>
    </row>
    <row r="2" spans="1:4" x14ac:dyDescent="0.25">
      <c r="A2" s="3" t="s">
        <v>69</v>
      </c>
    </row>
    <row r="3" spans="1:4" x14ac:dyDescent="0.25">
      <c r="B3" s="14" t="s">
        <v>46</v>
      </c>
      <c r="C3" s="30" t="s">
        <v>47</v>
      </c>
      <c r="D3" s="23" t="s">
        <v>113</v>
      </c>
    </row>
    <row r="4" spans="1:4" x14ac:dyDescent="0.25">
      <c r="A4" s="17" t="s">
        <v>36</v>
      </c>
      <c r="B4" s="18">
        <f>Pop3_H!B4+Pop3_F!B4</f>
        <v>2414.09</v>
      </c>
      <c r="C4" s="22">
        <f>Pop3_H!C4+Pop3_F!C4</f>
        <v>214358.02</v>
      </c>
      <c r="D4" s="11">
        <f>Pop3_H!D4+Pop3_F!D4</f>
        <v>216772.11</v>
      </c>
    </row>
    <row r="5" spans="1:4" x14ac:dyDescent="0.25">
      <c r="A5" s="19" t="s">
        <v>30</v>
      </c>
      <c r="B5" s="18">
        <f>Pop3_H!B5+Pop3_F!B5</f>
        <v>44003.199999999997</v>
      </c>
      <c r="C5" s="22">
        <f>Pop3_H!C5+Pop3_F!C5</f>
        <v>267958.03000000003</v>
      </c>
      <c r="D5" s="12">
        <f>Pop3_H!D5+Pop3_F!D5</f>
        <v>311961.23</v>
      </c>
    </row>
    <row r="6" spans="1:4" x14ac:dyDescent="0.25">
      <c r="A6" s="19" t="s">
        <v>31</v>
      </c>
      <c r="B6" s="18">
        <f>Pop3_H!B6+Pop3_F!B6</f>
        <v>878473.88</v>
      </c>
      <c r="C6" s="22">
        <f>Pop3_H!C6+Pop3_F!C6</f>
        <v>719358.78</v>
      </c>
      <c r="D6" s="12">
        <f>Pop3_H!D6+Pop3_F!D6</f>
        <v>1597832.6600000001</v>
      </c>
    </row>
    <row r="7" spans="1:4" x14ac:dyDescent="0.25">
      <c r="A7" s="19" t="s">
        <v>32</v>
      </c>
      <c r="B7" s="18">
        <f>Pop3_H!B7+Pop3_F!B7</f>
        <v>1149830.08</v>
      </c>
      <c r="C7" s="22">
        <f>Pop3_H!C7+Pop3_F!C7</f>
        <v>574507.04</v>
      </c>
      <c r="D7" s="12">
        <f>Pop3_H!D7+Pop3_F!D7</f>
        <v>1724337.12</v>
      </c>
    </row>
    <row r="8" spans="1:4" x14ac:dyDescent="0.25">
      <c r="A8" s="19" t="s">
        <v>33</v>
      </c>
      <c r="B8" s="18">
        <f>Pop3_H!B8+Pop3_F!B8</f>
        <v>625987.99</v>
      </c>
      <c r="C8" s="22">
        <f>Pop3_H!C8+Pop3_F!C8</f>
        <v>286472.7</v>
      </c>
      <c r="D8" s="12">
        <f>Pop3_H!D8+Pop3_F!D8</f>
        <v>912460.69</v>
      </c>
    </row>
    <row r="9" spans="1:4" x14ac:dyDescent="0.25">
      <c r="A9" s="19" t="s">
        <v>34</v>
      </c>
      <c r="B9" s="18">
        <f>Pop3_H!B9+Pop3_F!B9</f>
        <v>600840.97</v>
      </c>
      <c r="C9" s="22">
        <f>Pop3_H!C9+Pop3_F!C9</f>
        <v>275922.15000000002</v>
      </c>
      <c r="D9" s="12">
        <f>Pop3_H!D9+Pop3_F!D9</f>
        <v>876763.12</v>
      </c>
    </row>
    <row r="10" spans="1:4" x14ac:dyDescent="0.25">
      <c r="A10" s="19" t="s">
        <v>37</v>
      </c>
      <c r="B10" s="18">
        <f>Pop3_H!B10+Pop3_F!B10</f>
        <v>120967.44</v>
      </c>
      <c r="C10" s="22">
        <f>Pop3_H!C10+Pop3_F!C10</f>
        <v>153835.04999999999</v>
      </c>
      <c r="D10" s="12">
        <f>Pop3_H!D10+Pop3_F!D10</f>
        <v>274802.49</v>
      </c>
    </row>
    <row r="11" spans="1:4" x14ac:dyDescent="0.25">
      <c r="A11" s="20" t="s">
        <v>85</v>
      </c>
      <c r="B11" s="21">
        <f>Pop3_H!B11+Pop3_F!B11</f>
        <v>3422517.6500000004</v>
      </c>
      <c r="C11" s="24">
        <f>Pop3_H!C11+Pop3_F!C11</f>
        <v>2492411.77</v>
      </c>
      <c r="D11" s="13">
        <f>Pop3_H!D11+Pop3_F!D11</f>
        <v>5914929.4199999999</v>
      </c>
    </row>
    <row r="12" spans="1:4" x14ac:dyDescent="0.25">
      <c r="A12" s="48" t="s">
        <v>296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745</v>
      </c>
      <c r="B14" s="40"/>
      <c r="C14" s="40"/>
      <c r="D14" s="40"/>
    </row>
    <row r="16" spans="1:4" x14ac:dyDescent="0.25">
      <c r="A16" s="3" t="s">
        <v>70</v>
      </c>
    </row>
    <row r="17" spans="1:4" x14ac:dyDescent="0.25">
      <c r="B17" s="14" t="s">
        <v>46</v>
      </c>
      <c r="C17" s="30" t="s">
        <v>47</v>
      </c>
      <c r="D17" s="23" t="s">
        <v>113</v>
      </c>
    </row>
    <row r="18" spans="1:4" x14ac:dyDescent="0.25">
      <c r="A18" s="17" t="s">
        <v>36</v>
      </c>
      <c r="B18" s="18">
        <f>Pop3_H!B18+Pop3_F!B18</f>
        <v>5382.31</v>
      </c>
      <c r="C18" s="22">
        <f>Pop3_H!C18+Pop3_F!C18</f>
        <v>3732165.6799999997</v>
      </c>
      <c r="D18" s="11">
        <f>Pop3_H!D18+Pop3_F!D18</f>
        <v>3737547.99</v>
      </c>
    </row>
    <row r="19" spans="1:4" x14ac:dyDescent="0.25">
      <c r="A19" s="19" t="s">
        <v>30</v>
      </c>
      <c r="B19" s="18">
        <f>Pop3_H!B19+Pop3_F!B19</f>
        <v>90511.78</v>
      </c>
      <c r="C19" s="22">
        <f>Pop3_H!C19+Pop3_F!C19</f>
        <v>3231786.5</v>
      </c>
      <c r="D19" s="12">
        <f>Pop3_H!D19+Pop3_F!D19</f>
        <v>3322298.2800000003</v>
      </c>
    </row>
    <row r="20" spans="1:4" x14ac:dyDescent="0.25">
      <c r="A20" s="19" t="s">
        <v>31</v>
      </c>
      <c r="B20" s="18">
        <f>Pop3_H!B20+Pop3_F!B20</f>
        <v>2834269.48</v>
      </c>
      <c r="C20" s="22">
        <f>Pop3_H!C20+Pop3_F!C20</f>
        <v>7317423.4399999995</v>
      </c>
      <c r="D20" s="12">
        <f>Pop3_H!D20+Pop3_F!D20</f>
        <v>10151692.919999998</v>
      </c>
    </row>
    <row r="21" spans="1:4" x14ac:dyDescent="0.25">
      <c r="A21" s="19" t="s">
        <v>32</v>
      </c>
      <c r="B21" s="18">
        <f>Pop3_H!B21+Pop3_F!B21</f>
        <v>5750486.3300000001</v>
      </c>
      <c r="C21" s="22">
        <f>Pop3_H!C21+Pop3_F!C21</f>
        <v>5396529.3200000003</v>
      </c>
      <c r="D21" s="12">
        <f>Pop3_H!D21+Pop3_F!D21</f>
        <v>11147015.649999999</v>
      </c>
    </row>
    <row r="22" spans="1:4" x14ac:dyDescent="0.25">
      <c r="A22" s="19" t="s">
        <v>33</v>
      </c>
      <c r="B22" s="18">
        <f>Pop3_H!B22+Pop3_F!B22</f>
        <v>4468878.59</v>
      </c>
      <c r="C22" s="22">
        <f>Pop3_H!C22+Pop3_F!C22</f>
        <v>2741804.61</v>
      </c>
      <c r="D22" s="12">
        <f>Pop3_H!D22+Pop3_F!D22</f>
        <v>7210683.2000000002</v>
      </c>
    </row>
    <row r="23" spans="1:4" x14ac:dyDescent="0.25">
      <c r="A23" s="19" t="s">
        <v>34</v>
      </c>
      <c r="B23" s="18">
        <f>Pop3_H!B23+Pop3_F!B23</f>
        <v>5015527.18</v>
      </c>
      <c r="C23" s="22">
        <f>Pop3_H!C23+Pop3_F!C23</f>
        <v>2824336.33</v>
      </c>
      <c r="D23" s="12">
        <f>Pop3_H!D23+Pop3_F!D23</f>
        <v>7839863.5099999998</v>
      </c>
    </row>
    <row r="24" spans="1:4" x14ac:dyDescent="0.25">
      <c r="A24" s="19" t="s">
        <v>37</v>
      </c>
      <c r="B24" s="18">
        <f>Pop3_H!B24+Pop3_F!B24</f>
        <v>1422757.2000000002</v>
      </c>
      <c r="C24" s="22">
        <f>Pop3_H!C24+Pop3_F!C24</f>
        <v>2250934.4</v>
      </c>
      <c r="D24" s="12">
        <f>Pop3_H!D24+Pop3_F!D24</f>
        <v>3673691.6</v>
      </c>
    </row>
    <row r="25" spans="1:4" x14ac:dyDescent="0.25">
      <c r="A25" s="20" t="s">
        <v>85</v>
      </c>
      <c r="B25" s="21">
        <f>Pop3_H!B25+Pop3_F!B25</f>
        <v>19587812.870000001</v>
      </c>
      <c r="C25" s="24">
        <f>Pop3_H!C25+Pop3_F!C25</f>
        <v>27494980.280000001</v>
      </c>
      <c r="D25" s="13">
        <f>Pop3_H!D25+Pop3_F!D25</f>
        <v>47082793.150000006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745</v>
      </c>
      <c r="B27" s="40"/>
      <c r="C27" s="40"/>
      <c r="D27" s="40"/>
    </row>
    <row r="29" spans="1:4" x14ac:dyDescent="0.25">
      <c r="A29" s="3" t="s">
        <v>28</v>
      </c>
    </row>
    <row r="30" spans="1:4" x14ac:dyDescent="0.25">
      <c r="B30" s="14" t="s">
        <v>46</v>
      </c>
      <c r="C30" s="30" t="s">
        <v>47</v>
      </c>
      <c r="D30" s="23" t="s">
        <v>113</v>
      </c>
    </row>
    <row r="31" spans="1:4" x14ac:dyDescent="0.25">
      <c r="A31" s="17" t="s">
        <v>36</v>
      </c>
      <c r="B31" s="18">
        <f t="shared" ref="B31:D38" si="0">B4+B18</f>
        <v>7796.4000000000005</v>
      </c>
      <c r="C31" s="22">
        <f t="shared" si="0"/>
        <v>3946523.6999999997</v>
      </c>
      <c r="D31" s="11">
        <f t="shared" si="0"/>
        <v>3954320.1</v>
      </c>
    </row>
    <row r="32" spans="1:4" x14ac:dyDescent="0.25">
      <c r="A32" s="19" t="s">
        <v>30</v>
      </c>
      <c r="B32" s="18">
        <f t="shared" si="0"/>
        <v>134514.97999999998</v>
      </c>
      <c r="C32" s="22">
        <f t="shared" si="0"/>
        <v>3499744.5300000003</v>
      </c>
      <c r="D32" s="12">
        <f t="shared" si="0"/>
        <v>3634259.5100000002</v>
      </c>
    </row>
    <row r="33" spans="1:4" x14ac:dyDescent="0.25">
      <c r="A33" s="19" t="s">
        <v>31</v>
      </c>
      <c r="B33" s="18">
        <f t="shared" si="0"/>
        <v>3712743.36</v>
      </c>
      <c r="C33" s="22">
        <f t="shared" si="0"/>
        <v>8036782.2199999997</v>
      </c>
      <c r="D33" s="12">
        <f t="shared" si="0"/>
        <v>11749525.579999998</v>
      </c>
    </row>
    <row r="34" spans="1:4" x14ac:dyDescent="0.25">
      <c r="A34" s="19" t="s">
        <v>32</v>
      </c>
      <c r="B34" s="18">
        <f t="shared" si="0"/>
        <v>6900316.4100000001</v>
      </c>
      <c r="C34" s="22">
        <f t="shared" si="0"/>
        <v>5971036.3600000003</v>
      </c>
      <c r="D34" s="12">
        <f t="shared" si="0"/>
        <v>12871352.77</v>
      </c>
    </row>
    <row r="35" spans="1:4" x14ac:dyDescent="0.25">
      <c r="A35" s="19" t="s">
        <v>33</v>
      </c>
      <c r="B35" s="18">
        <f t="shared" si="0"/>
        <v>5094866.58</v>
      </c>
      <c r="C35" s="22">
        <f t="shared" si="0"/>
        <v>3028277.31</v>
      </c>
      <c r="D35" s="12">
        <f t="shared" si="0"/>
        <v>8123143.8900000006</v>
      </c>
    </row>
    <row r="36" spans="1:4" x14ac:dyDescent="0.25">
      <c r="A36" s="19" t="s">
        <v>34</v>
      </c>
      <c r="B36" s="18">
        <f t="shared" si="0"/>
        <v>5616368.1499999994</v>
      </c>
      <c r="C36" s="22">
        <f t="shared" si="0"/>
        <v>3100258.48</v>
      </c>
      <c r="D36" s="12">
        <f t="shared" si="0"/>
        <v>8716626.629999999</v>
      </c>
    </row>
    <row r="37" spans="1:4" x14ac:dyDescent="0.25">
      <c r="A37" s="19" t="s">
        <v>37</v>
      </c>
      <c r="B37" s="18">
        <f t="shared" si="0"/>
        <v>1543724.6400000001</v>
      </c>
      <c r="C37" s="22">
        <f t="shared" si="0"/>
        <v>2404769.4499999997</v>
      </c>
      <c r="D37" s="12">
        <f t="shared" si="0"/>
        <v>3948494.09</v>
      </c>
    </row>
    <row r="38" spans="1:4" x14ac:dyDescent="0.25">
      <c r="A38" s="20" t="s">
        <v>85</v>
      </c>
      <c r="B38" s="21">
        <f t="shared" si="0"/>
        <v>23010330.520000003</v>
      </c>
      <c r="C38" s="24">
        <f t="shared" si="0"/>
        <v>29987392.050000001</v>
      </c>
      <c r="D38" s="13">
        <f t="shared" si="0"/>
        <v>52997722.570000008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7" width="11.42578125" style="2"/>
    <col min="8" max="8" width="14.28515625" style="2" bestFit="1" customWidth="1"/>
    <col min="9" max="9" width="14.28515625" style="2" customWidth="1"/>
    <col min="10" max="10" width="11.85546875" style="2" bestFit="1" customWidth="1"/>
    <col min="11" max="14" width="12.85546875" style="2" bestFit="1" customWidth="1"/>
    <col min="15" max="16" width="14.28515625" style="2" bestFit="1" customWidth="1"/>
    <col min="17" max="17" width="14.28515625" style="2" customWidth="1"/>
    <col min="18" max="22" width="14.28515625" style="2" bestFit="1" customWidth="1"/>
    <col min="23" max="23" width="15.28515625" style="2" bestFit="1" customWidth="1"/>
    <col min="24" max="16384" width="11.42578125" style="2"/>
  </cols>
  <sheetData>
    <row r="1" spans="1:23" x14ac:dyDescent="0.25">
      <c r="A1" s="1" t="s">
        <v>74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x14ac:dyDescent="0.25">
      <c r="A2" s="3" t="s">
        <v>69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x14ac:dyDescent="0.25">
      <c r="B3" s="14" t="s">
        <v>46</v>
      </c>
      <c r="C3" s="30" t="s">
        <v>47</v>
      </c>
      <c r="D3" s="23" t="s">
        <v>113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</row>
    <row r="4" spans="1:23" x14ac:dyDescent="0.25">
      <c r="A4" s="17" t="s">
        <v>36</v>
      </c>
      <c r="B4" s="18">
        <v>572.86</v>
      </c>
      <c r="C4" s="22">
        <v>114692.76</v>
      </c>
      <c r="D4" s="11">
        <f>B4+C4</f>
        <v>115265.62</v>
      </c>
      <c r="E4" s="112"/>
      <c r="F4" s="112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 x14ac:dyDescent="0.25">
      <c r="A5" s="19" t="s">
        <v>30</v>
      </c>
      <c r="B5" s="18">
        <v>10432.530000000001</v>
      </c>
      <c r="C5" s="22">
        <v>140153.22</v>
      </c>
      <c r="D5" s="12">
        <f t="shared" ref="D5:D10" si="0">B5+C5</f>
        <v>150585.75</v>
      </c>
      <c r="E5" s="112"/>
      <c r="F5" s="112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23" x14ac:dyDescent="0.25">
      <c r="A6" s="19" t="s">
        <v>31</v>
      </c>
      <c r="B6" s="18">
        <v>365214.32</v>
      </c>
      <c r="C6" s="22">
        <v>370777.72000000003</v>
      </c>
      <c r="D6" s="12">
        <f t="shared" si="0"/>
        <v>735992.04</v>
      </c>
      <c r="E6" s="112"/>
      <c r="F6" s="112"/>
      <c r="G6" s="95"/>
      <c r="O6" s="95"/>
      <c r="W6" s="95"/>
    </row>
    <row r="7" spans="1:23" x14ac:dyDescent="0.25">
      <c r="A7" s="19" t="s">
        <v>32</v>
      </c>
      <c r="B7" s="18">
        <v>582199.15</v>
      </c>
      <c r="C7" s="22">
        <v>270448</v>
      </c>
      <c r="D7" s="12">
        <f t="shared" si="0"/>
        <v>852647.15</v>
      </c>
      <c r="E7" s="112"/>
      <c r="F7" s="112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</row>
    <row r="8" spans="1:23" x14ac:dyDescent="0.25">
      <c r="A8" s="19" t="s">
        <v>33</v>
      </c>
      <c r="B8" s="18">
        <v>320150.03999999998</v>
      </c>
      <c r="C8" s="22">
        <v>118971.57</v>
      </c>
      <c r="D8" s="12">
        <f t="shared" si="0"/>
        <v>439121.61</v>
      </c>
      <c r="E8" s="112"/>
      <c r="F8" s="112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</row>
    <row r="9" spans="1:23" x14ac:dyDescent="0.25">
      <c r="A9" s="19" t="s">
        <v>34</v>
      </c>
      <c r="B9" s="18">
        <v>364849.09</v>
      </c>
      <c r="C9" s="22">
        <v>94821.430000000008</v>
      </c>
      <c r="D9" s="12">
        <f t="shared" si="0"/>
        <v>459670.52</v>
      </c>
      <c r="E9" s="112"/>
      <c r="F9" s="112"/>
      <c r="G9" s="95"/>
    </row>
    <row r="10" spans="1:23" x14ac:dyDescent="0.25">
      <c r="A10" s="19" t="s">
        <v>37</v>
      </c>
      <c r="B10" s="18">
        <v>84048.59</v>
      </c>
      <c r="C10" s="22">
        <v>35167.33</v>
      </c>
      <c r="D10" s="12">
        <f t="shared" si="0"/>
        <v>119215.92</v>
      </c>
      <c r="E10" s="112"/>
      <c r="F10" s="112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</row>
    <row r="11" spans="1:23" x14ac:dyDescent="0.25">
      <c r="A11" s="20" t="s">
        <v>85</v>
      </c>
      <c r="B11" s="21">
        <f>SUM(B4:B10)</f>
        <v>1727466.5800000003</v>
      </c>
      <c r="C11" s="24">
        <f t="shared" ref="C11:D11" si="1">SUM(C4:C10)</f>
        <v>1145032.03</v>
      </c>
      <c r="D11" s="13">
        <f t="shared" si="1"/>
        <v>2872498.61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</row>
    <row r="12" spans="1:23" x14ac:dyDescent="0.25">
      <c r="A12" s="48" t="s">
        <v>296</v>
      </c>
      <c r="B12" s="40"/>
      <c r="C12" s="40"/>
      <c r="D12" s="40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</row>
    <row r="13" spans="1:23" x14ac:dyDescent="0.25">
      <c r="A13" s="48" t="s">
        <v>129</v>
      </c>
      <c r="B13" s="40"/>
      <c r="C13" s="40"/>
      <c r="D13" s="40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x14ac:dyDescent="0.25">
      <c r="A14" s="39" t="s">
        <v>745</v>
      </c>
      <c r="B14" s="40"/>
      <c r="C14" s="40"/>
      <c r="D14" s="40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1:23" x14ac:dyDescent="0.25"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x14ac:dyDescent="0.25">
      <c r="A16" s="3" t="s">
        <v>70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x14ac:dyDescent="0.25">
      <c r="B17" s="14" t="s">
        <v>46</v>
      </c>
      <c r="C17" s="30" t="s">
        <v>47</v>
      </c>
      <c r="D17" s="23" t="s">
        <v>113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x14ac:dyDescent="0.25">
      <c r="A18" s="17" t="s">
        <v>36</v>
      </c>
      <c r="B18" s="18">
        <v>2034.74</v>
      </c>
      <c r="C18" s="22">
        <v>1914532.02</v>
      </c>
      <c r="D18" s="11">
        <f>B18+C18</f>
        <v>1916566.76</v>
      </c>
      <c r="E18" s="112"/>
      <c r="F18" s="112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x14ac:dyDescent="0.25">
      <c r="A19" s="19" t="s">
        <v>30</v>
      </c>
      <c r="B19" s="18">
        <v>28377.71</v>
      </c>
      <c r="C19" s="22">
        <v>1660254.27</v>
      </c>
      <c r="D19" s="12">
        <f t="shared" ref="D19:D24" si="2">B19+C19</f>
        <v>1688631.98</v>
      </c>
      <c r="E19" s="112"/>
      <c r="F19" s="112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x14ac:dyDescent="0.25">
      <c r="A20" s="19" t="s">
        <v>31</v>
      </c>
      <c r="B20" s="18">
        <v>1263929.93</v>
      </c>
      <c r="C20" s="22">
        <v>3778255.3899999997</v>
      </c>
      <c r="D20" s="12">
        <f t="shared" si="2"/>
        <v>5042185.3199999994</v>
      </c>
      <c r="E20" s="112"/>
      <c r="F20" s="112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x14ac:dyDescent="0.25">
      <c r="A21" s="19" t="s">
        <v>32</v>
      </c>
      <c r="B21" s="18">
        <v>2815359.41</v>
      </c>
      <c r="C21" s="22">
        <v>2690359.55</v>
      </c>
      <c r="D21" s="12">
        <f t="shared" si="2"/>
        <v>5505718.96</v>
      </c>
      <c r="E21" s="112"/>
      <c r="F21" s="112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x14ac:dyDescent="0.25">
      <c r="A22" s="19" t="s">
        <v>33</v>
      </c>
      <c r="B22" s="18">
        <v>2234303.37</v>
      </c>
      <c r="C22" s="22">
        <v>1235872.03</v>
      </c>
      <c r="D22" s="12">
        <f t="shared" si="2"/>
        <v>3470175.4000000004</v>
      </c>
      <c r="E22" s="112"/>
      <c r="F22" s="112"/>
      <c r="W22" s="95"/>
    </row>
    <row r="23" spans="1:23" x14ac:dyDescent="0.25">
      <c r="A23" s="19" t="s">
        <v>34</v>
      </c>
      <c r="B23" s="18">
        <v>2625350.89</v>
      </c>
      <c r="C23" s="22">
        <v>941567.65999999992</v>
      </c>
      <c r="D23" s="12">
        <f t="shared" si="2"/>
        <v>3566918.55</v>
      </c>
      <c r="E23" s="112"/>
      <c r="F23" s="112"/>
      <c r="W23" s="95"/>
    </row>
    <row r="24" spans="1:23" x14ac:dyDescent="0.25">
      <c r="A24" s="19" t="s">
        <v>37</v>
      </c>
      <c r="B24" s="18">
        <v>837796.02</v>
      </c>
      <c r="C24" s="22">
        <v>437835.08</v>
      </c>
      <c r="D24" s="12">
        <f t="shared" si="2"/>
        <v>1275631.1000000001</v>
      </c>
      <c r="E24" s="112"/>
      <c r="F24" s="112"/>
      <c r="W24" s="95"/>
    </row>
    <row r="25" spans="1:23" x14ac:dyDescent="0.25">
      <c r="A25" s="20" t="s">
        <v>85</v>
      </c>
      <c r="B25" s="21">
        <f>SUM(B18:B24)</f>
        <v>9807152.0700000003</v>
      </c>
      <c r="C25" s="24">
        <f t="shared" ref="C25" si="3">SUM(C18:C24)</f>
        <v>12658676</v>
      </c>
      <c r="D25" s="13">
        <f t="shared" ref="D25" si="4">SUM(D18:D24)</f>
        <v>22465828.070000004</v>
      </c>
      <c r="W25" s="95"/>
    </row>
    <row r="26" spans="1:23" x14ac:dyDescent="0.25">
      <c r="A26" s="48" t="s">
        <v>129</v>
      </c>
      <c r="B26" s="40"/>
      <c r="C26" s="40"/>
      <c r="D26" s="40"/>
      <c r="W26" s="95"/>
    </row>
    <row r="27" spans="1:23" x14ac:dyDescent="0.25">
      <c r="A27" s="39" t="s">
        <v>745</v>
      </c>
      <c r="B27" s="40"/>
      <c r="C27" s="40"/>
      <c r="D27" s="40"/>
      <c r="W27" s="95"/>
    </row>
    <row r="28" spans="1:23" x14ac:dyDescent="0.25">
      <c r="W28" s="95"/>
    </row>
    <row r="29" spans="1:23" x14ac:dyDescent="0.25">
      <c r="A29" s="3" t="s">
        <v>28</v>
      </c>
      <c r="W29" s="95"/>
    </row>
    <row r="30" spans="1:23" x14ac:dyDescent="0.25">
      <c r="B30" s="14" t="s">
        <v>46</v>
      </c>
      <c r="C30" s="30" t="s">
        <v>47</v>
      </c>
      <c r="D30" s="23" t="s">
        <v>113</v>
      </c>
    </row>
    <row r="31" spans="1:23" x14ac:dyDescent="0.25">
      <c r="A31" s="17" t="s">
        <v>36</v>
      </c>
      <c r="B31" s="18">
        <f t="shared" ref="B31:D38" si="5">B4+B18</f>
        <v>2607.6</v>
      </c>
      <c r="C31" s="22">
        <f t="shared" si="5"/>
        <v>2029224.78</v>
      </c>
      <c r="D31" s="11">
        <f t="shared" si="5"/>
        <v>2031832.38</v>
      </c>
      <c r="W31" s="95"/>
    </row>
    <row r="32" spans="1:23" x14ac:dyDescent="0.25">
      <c r="A32" s="19" t="s">
        <v>30</v>
      </c>
      <c r="B32" s="18">
        <f t="shared" si="5"/>
        <v>38810.239999999998</v>
      </c>
      <c r="C32" s="22">
        <f t="shared" si="5"/>
        <v>1800407.49</v>
      </c>
      <c r="D32" s="12">
        <f t="shared" si="5"/>
        <v>1839217.73</v>
      </c>
      <c r="W32" s="95"/>
    </row>
    <row r="33" spans="1:23" x14ac:dyDescent="0.25">
      <c r="A33" s="19" t="s">
        <v>31</v>
      </c>
      <c r="B33" s="18">
        <f t="shared" si="5"/>
        <v>1629144.25</v>
      </c>
      <c r="C33" s="22">
        <f t="shared" si="5"/>
        <v>4149033.11</v>
      </c>
      <c r="D33" s="12">
        <f t="shared" si="5"/>
        <v>5778177.3599999994</v>
      </c>
      <c r="W33" s="95"/>
    </row>
    <row r="34" spans="1:23" x14ac:dyDescent="0.25">
      <c r="A34" s="19" t="s">
        <v>32</v>
      </c>
      <c r="B34" s="18">
        <f t="shared" si="5"/>
        <v>3397558.56</v>
      </c>
      <c r="C34" s="22">
        <f t="shared" si="5"/>
        <v>2960807.55</v>
      </c>
      <c r="D34" s="12">
        <f t="shared" si="5"/>
        <v>6358366.1100000003</v>
      </c>
      <c r="W34" s="95"/>
    </row>
    <row r="35" spans="1:23" x14ac:dyDescent="0.25">
      <c r="A35" s="19" t="s">
        <v>33</v>
      </c>
      <c r="B35" s="18">
        <f t="shared" si="5"/>
        <v>2554453.41</v>
      </c>
      <c r="C35" s="22">
        <f t="shared" si="5"/>
        <v>1354843.6</v>
      </c>
      <c r="D35" s="12">
        <f t="shared" si="5"/>
        <v>3909297.0100000002</v>
      </c>
      <c r="W35" s="95"/>
    </row>
    <row r="36" spans="1:23" x14ac:dyDescent="0.25">
      <c r="A36" s="19" t="s">
        <v>34</v>
      </c>
      <c r="B36" s="18">
        <f t="shared" si="5"/>
        <v>2990199.98</v>
      </c>
      <c r="C36" s="22">
        <f t="shared" si="5"/>
        <v>1036389.09</v>
      </c>
      <c r="D36" s="12">
        <f t="shared" si="5"/>
        <v>4026589.07</v>
      </c>
      <c r="W36" s="95"/>
    </row>
    <row r="37" spans="1:23" x14ac:dyDescent="0.25">
      <c r="A37" s="19" t="s">
        <v>37</v>
      </c>
      <c r="B37" s="18">
        <f t="shared" si="5"/>
        <v>921844.61</v>
      </c>
      <c r="C37" s="22">
        <f t="shared" si="5"/>
        <v>473002.41000000003</v>
      </c>
      <c r="D37" s="12">
        <f t="shared" si="5"/>
        <v>1394847.02</v>
      </c>
      <c r="W37" s="95"/>
    </row>
    <row r="38" spans="1:23" x14ac:dyDescent="0.25">
      <c r="A38" s="20" t="s">
        <v>85</v>
      </c>
      <c r="B38" s="21">
        <f t="shared" si="5"/>
        <v>11534618.65</v>
      </c>
      <c r="C38" s="24">
        <f t="shared" si="5"/>
        <v>13803708.029999999</v>
      </c>
      <c r="D38" s="13">
        <f t="shared" si="5"/>
        <v>25338326.680000003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</row>
    <row r="39" spans="1:23" x14ac:dyDescent="0.25">
      <c r="A39" s="48" t="s">
        <v>129</v>
      </c>
      <c r="B39" s="40"/>
      <c r="C39" s="40"/>
      <c r="D39" s="40"/>
    </row>
    <row r="40" spans="1:23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21" x14ac:dyDescent="0.25">
      <c r="A1" s="1" t="s">
        <v>75</v>
      </c>
    </row>
    <row r="2" spans="1:21" x14ac:dyDescent="0.25">
      <c r="A2" s="3" t="s">
        <v>69</v>
      </c>
    </row>
    <row r="3" spans="1:21" x14ac:dyDescent="0.25">
      <c r="B3" s="14" t="s">
        <v>46</v>
      </c>
      <c r="C3" s="30" t="s">
        <v>47</v>
      </c>
      <c r="D3" s="23" t="s">
        <v>113</v>
      </c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21" x14ac:dyDescent="0.25">
      <c r="A4" s="17" t="s">
        <v>36</v>
      </c>
      <c r="B4" s="18">
        <v>1841.23</v>
      </c>
      <c r="C4" s="22">
        <v>99665.26</v>
      </c>
      <c r="D4" s="11">
        <f>B4+C4</f>
        <v>101506.48999999999</v>
      </c>
      <c r="E4" s="112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</row>
    <row r="5" spans="1:21" x14ac:dyDescent="0.25">
      <c r="A5" s="19" t="s">
        <v>30</v>
      </c>
      <c r="B5" s="18">
        <v>33570.67</v>
      </c>
      <c r="C5" s="22">
        <v>127804.81</v>
      </c>
      <c r="D5" s="12">
        <f t="shared" ref="D5:D10" si="0">B5+C5</f>
        <v>161375.47999999998</v>
      </c>
      <c r="E5" s="112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</row>
    <row r="6" spans="1:21" x14ac:dyDescent="0.25">
      <c r="A6" s="19" t="s">
        <v>31</v>
      </c>
      <c r="B6" s="18">
        <v>513259.56</v>
      </c>
      <c r="C6" s="22">
        <v>348581.06</v>
      </c>
      <c r="D6" s="12">
        <f t="shared" si="0"/>
        <v>861840.62</v>
      </c>
      <c r="E6" s="112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x14ac:dyDescent="0.25">
      <c r="A7" s="19" t="s">
        <v>32</v>
      </c>
      <c r="B7" s="18">
        <v>567630.93000000005</v>
      </c>
      <c r="C7" s="22">
        <v>304059.04000000004</v>
      </c>
      <c r="D7" s="12">
        <f t="shared" si="0"/>
        <v>871689.97000000009</v>
      </c>
      <c r="E7" s="112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</row>
    <row r="8" spans="1:21" x14ac:dyDescent="0.25">
      <c r="A8" s="19" t="s">
        <v>33</v>
      </c>
      <c r="B8" s="18">
        <v>305837.95</v>
      </c>
      <c r="C8" s="22">
        <v>167501.13</v>
      </c>
      <c r="D8" s="12">
        <f t="shared" si="0"/>
        <v>473339.08</v>
      </c>
      <c r="E8" s="112"/>
      <c r="F8" s="95"/>
      <c r="N8" s="95"/>
    </row>
    <row r="9" spans="1:21" x14ac:dyDescent="0.25">
      <c r="A9" s="19" t="s">
        <v>34</v>
      </c>
      <c r="B9" s="18">
        <v>235991.88</v>
      </c>
      <c r="C9" s="22">
        <v>181100.72</v>
      </c>
      <c r="D9" s="12">
        <f t="shared" si="0"/>
        <v>417092.6</v>
      </c>
      <c r="E9" s="112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1" x14ac:dyDescent="0.25">
      <c r="A10" s="19" t="s">
        <v>37</v>
      </c>
      <c r="B10" s="18">
        <v>36918.85</v>
      </c>
      <c r="C10" s="22">
        <v>118667.72</v>
      </c>
      <c r="D10" s="12">
        <f t="shared" si="0"/>
        <v>155586.57</v>
      </c>
      <c r="E10" s="112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</row>
    <row r="11" spans="1:21" x14ac:dyDescent="0.25">
      <c r="A11" s="20" t="s">
        <v>85</v>
      </c>
      <c r="B11" s="21">
        <f>SUM(B4:B10)</f>
        <v>1695051.0700000003</v>
      </c>
      <c r="C11" s="24">
        <f t="shared" ref="C11:D11" si="1">SUM(C4:C10)</f>
        <v>1347379.74</v>
      </c>
      <c r="D11" s="13">
        <f t="shared" si="1"/>
        <v>3042430.81</v>
      </c>
      <c r="F11" s="95"/>
    </row>
    <row r="12" spans="1:21" x14ac:dyDescent="0.25">
      <c r="A12" s="48" t="s">
        <v>296</v>
      </c>
      <c r="B12" s="40"/>
      <c r="C12" s="40"/>
      <c r="D12" s="40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</row>
    <row r="13" spans="1:21" x14ac:dyDescent="0.25">
      <c r="A13" s="48" t="s">
        <v>129</v>
      </c>
      <c r="B13" s="40"/>
      <c r="C13" s="40"/>
      <c r="D13" s="40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</row>
    <row r="14" spans="1:21" x14ac:dyDescent="0.25">
      <c r="A14" s="39" t="s">
        <v>745</v>
      </c>
      <c r="B14" s="40"/>
      <c r="C14" s="40"/>
      <c r="D14" s="40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</row>
    <row r="15" spans="1:21" x14ac:dyDescent="0.25"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</row>
    <row r="16" spans="1:21" x14ac:dyDescent="0.25">
      <c r="A16" s="3" t="s">
        <v>70</v>
      </c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</row>
    <row r="17" spans="1:21" x14ac:dyDescent="0.25">
      <c r="B17" s="14" t="s">
        <v>46</v>
      </c>
      <c r="C17" s="30" t="s">
        <v>47</v>
      </c>
      <c r="D17" s="23" t="s">
        <v>113</v>
      </c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</row>
    <row r="18" spans="1:21" x14ac:dyDescent="0.25">
      <c r="A18" s="17" t="s">
        <v>36</v>
      </c>
      <c r="B18" s="18">
        <v>3347.57</v>
      </c>
      <c r="C18" s="22">
        <v>1817633.66</v>
      </c>
      <c r="D18" s="11">
        <f>B18+C18</f>
        <v>1820981.23</v>
      </c>
      <c r="E18" s="112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</row>
    <row r="19" spans="1:21" x14ac:dyDescent="0.25">
      <c r="A19" s="19" t="s">
        <v>30</v>
      </c>
      <c r="B19" s="18">
        <v>62134.07</v>
      </c>
      <c r="C19" s="22">
        <v>1571532.23</v>
      </c>
      <c r="D19" s="12">
        <f t="shared" ref="D19:D24" si="2">B19+C19</f>
        <v>1633666.3</v>
      </c>
      <c r="E19" s="112"/>
      <c r="F19" s="112"/>
    </row>
    <row r="20" spans="1:21" x14ac:dyDescent="0.25">
      <c r="A20" s="19" t="s">
        <v>31</v>
      </c>
      <c r="B20" s="18">
        <v>1570339.55</v>
      </c>
      <c r="C20" s="22">
        <v>3539168.05</v>
      </c>
      <c r="D20" s="12">
        <f t="shared" si="2"/>
        <v>5109507.5999999996</v>
      </c>
      <c r="E20" s="112"/>
      <c r="F20" s="112"/>
    </row>
    <row r="21" spans="1:21" x14ac:dyDescent="0.25">
      <c r="A21" s="19" t="s">
        <v>32</v>
      </c>
      <c r="B21" s="18">
        <v>2935126.92</v>
      </c>
      <c r="C21" s="22">
        <v>2706169.77</v>
      </c>
      <c r="D21" s="12">
        <f t="shared" si="2"/>
        <v>5641296.6899999995</v>
      </c>
      <c r="E21" s="112"/>
      <c r="F21" s="112"/>
    </row>
    <row r="22" spans="1:21" x14ac:dyDescent="0.25">
      <c r="A22" s="19" t="s">
        <v>33</v>
      </c>
      <c r="B22" s="18">
        <v>2234575.2200000002</v>
      </c>
      <c r="C22" s="22">
        <v>1505932.5799999998</v>
      </c>
      <c r="D22" s="12">
        <f t="shared" si="2"/>
        <v>3740507.8</v>
      </c>
      <c r="E22" s="112"/>
      <c r="F22" s="112"/>
    </row>
    <row r="23" spans="1:21" x14ac:dyDescent="0.25">
      <c r="A23" s="19" t="s">
        <v>34</v>
      </c>
      <c r="B23" s="18">
        <v>2390176.29</v>
      </c>
      <c r="C23" s="22">
        <v>1882768.67</v>
      </c>
      <c r="D23" s="12">
        <f t="shared" si="2"/>
        <v>4272944.96</v>
      </c>
      <c r="E23" s="112"/>
      <c r="F23" s="112"/>
    </row>
    <row r="24" spans="1:21" x14ac:dyDescent="0.25">
      <c r="A24" s="19" t="s">
        <v>37</v>
      </c>
      <c r="B24" s="18">
        <v>584961.18000000005</v>
      </c>
      <c r="C24" s="22">
        <v>1813099.32</v>
      </c>
      <c r="D24" s="12">
        <f t="shared" si="2"/>
        <v>2398060.5</v>
      </c>
      <c r="E24" s="112"/>
      <c r="F24" s="112"/>
    </row>
    <row r="25" spans="1:21" x14ac:dyDescent="0.25">
      <c r="A25" s="20" t="s">
        <v>85</v>
      </c>
      <c r="B25" s="21">
        <f>SUM(B18:B24)</f>
        <v>9780660.8000000007</v>
      </c>
      <c r="C25" s="24">
        <f t="shared" ref="C25:D25" si="3">SUM(C18:C24)</f>
        <v>14836304.279999999</v>
      </c>
      <c r="D25" s="13">
        <f t="shared" si="3"/>
        <v>24616965.079999998</v>
      </c>
    </row>
    <row r="26" spans="1:21" x14ac:dyDescent="0.25">
      <c r="A26" s="48" t="s">
        <v>129</v>
      </c>
      <c r="B26" s="40"/>
      <c r="C26" s="40"/>
      <c r="D26" s="40"/>
    </row>
    <row r="27" spans="1:21" x14ac:dyDescent="0.25">
      <c r="A27" s="39" t="s">
        <v>745</v>
      </c>
      <c r="B27" s="40"/>
      <c r="C27" s="40"/>
      <c r="D27" s="40"/>
    </row>
    <row r="29" spans="1:21" x14ac:dyDescent="0.25">
      <c r="A29" s="3" t="s">
        <v>28</v>
      </c>
    </row>
    <row r="30" spans="1:21" x14ac:dyDescent="0.25">
      <c r="B30" s="14" t="s">
        <v>46</v>
      </c>
      <c r="C30" s="30" t="s">
        <v>47</v>
      </c>
      <c r="D30" s="23" t="s">
        <v>113</v>
      </c>
    </row>
    <row r="31" spans="1:21" x14ac:dyDescent="0.25">
      <c r="A31" s="17" t="s">
        <v>36</v>
      </c>
      <c r="B31" s="18">
        <f t="shared" ref="B31:D38" si="4">B4+B18</f>
        <v>5188.8</v>
      </c>
      <c r="C31" s="22">
        <f t="shared" si="4"/>
        <v>1917298.92</v>
      </c>
      <c r="D31" s="11">
        <f t="shared" si="4"/>
        <v>1922487.72</v>
      </c>
    </row>
    <row r="32" spans="1:21" x14ac:dyDescent="0.25">
      <c r="A32" s="19" t="s">
        <v>30</v>
      </c>
      <c r="B32" s="18">
        <f t="shared" si="4"/>
        <v>95704.739999999991</v>
      </c>
      <c r="C32" s="22">
        <f t="shared" si="4"/>
        <v>1699337.04</v>
      </c>
      <c r="D32" s="12">
        <f t="shared" si="4"/>
        <v>1795041.78</v>
      </c>
    </row>
    <row r="33" spans="1:4" x14ac:dyDescent="0.25">
      <c r="A33" s="19" t="s">
        <v>31</v>
      </c>
      <c r="B33" s="18">
        <f t="shared" si="4"/>
        <v>2083599.11</v>
      </c>
      <c r="C33" s="22">
        <f t="shared" si="4"/>
        <v>3887749.11</v>
      </c>
      <c r="D33" s="12">
        <f t="shared" si="4"/>
        <v>5971348.2199999997</v>
      </c>
    </row>
    <row r="34" spans="1:4" x14ac:dyDescent="0.25">
      <c r="A34" s="19" t="s">
        <v>32</v>
      </c>
      <c r="B34" s="18">
        <f t="shared" si="4"/>
        <v>3502757.85</v>
      </c>
      <c r="C34" s="22">
        <f t="shared" si="4"/>
        <v>3010228.81</v>
      </c>
      <c r="D34" s="12">
        <f t="shared" si="4"/>
        <v>6512986.6599999992</v>
      </c>
    </row>
    <row r="35" spans="1:4" x14ac:dyDescent="0.25">
      <c r="A35" s="19" t="s">
        <v>33</v>
      </c>
      <c r="B35" s="18">
        <f t="shared" si="4"/>
        <v>2540413.1700000004</v>
      </c>
      <c r="C35" s="22">
        <f t="shared" si="4"/>
        <v>1673433.71</v>
      </c>
      <c r="D35" s="12">
        <f t="shared" si="4"/>
        <v>4213846.88</v>
      </c>
    </row>
    <row r="36" spans="1:4" x14ac:dyDescent="0.25">
      <c r="A36" s="19" t="s">
        <v>34</v>
      </c>
      <c r="B36" s="18">
        <f t="shared" si="4"/>
        <v>2626168.17</v>
      </c>
      <c r="C36" s="22">
        <f t="shared" si="4"/>
        <v>2063869.39</v>
      </c>
      <c r="D36" s="12">
        <f t="shared" si="4"/>
        <v>4690037.5599999996</v>
      </c>
    </row>
    <row r="37" spans="1:4" x14ac:dyDescent="0.25">
      <c r="A37" s="19" t="s">
        <v>37</v>
      </c>
      <c r="B37" s="18">
        <f t="shared" si="4"/>
        <v>621880.03</v>
      </c>
      <c r="C37" s="22">
        <f t="shared" si="4"/>
        <v>1931767.04</v>
      </c>
      <c r="D37" s="12">
        <f t="shared" si="4"/>
        <v>2553647.0699999998</v>
      </c>
    </row>
    <row r="38" spans="1:4" x14ac:dyDescent="0.25">
      <c r="A38" s="20" t="s">
        <v>85</v>
      </c>
      <c r="B38" s="21">
        <f t="shared" si="4"/>
        <v>11475711.870000001</v>
      </c>
      <c r="C38" s="24">
        <f t="shared" si="4"/>
        <v>16183684.02</v>
      </c>
      <c r="D38" s="13">
        <f t="shared" si="4"/>
        <v>27659395.889999997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4" x14ac:dyDescent="0.25">
      <c r="A1" s="1" t="s">
        <v>49</v>
      </c>
    </row>
    <row r="2" spans="1:4" x14ac:dyDescent="0.25">
      <c r="A2" s="3" t="s">
        <v>69</v>
      </c>
    </row>
    <row r="3" spans="1:4" ht="24" x14ac:dyDescent="0.25">
      <c r="B3" s="14" t="s">
        <v>50</v>
      </c>
      <c r="C3" s="30" t="s">
        <v>51</v>
      </c>
      <c r="D3" s="23" t="s">
        <v>113</v>
      </c>
    </row>
    <row r="4" spans="1:4" x14ac:dyDescent="0.25">
      <c r="A4" s="25" t="s">
        <v>36</v>
      </c>
      <c r="B4" s="18">
        <f>Pop4_H!B4+Pop4_F!B4</f>
        <v>7709.16</v>
      </c>
      <c r="C4" s="22">
        <f>Pop4_H!C4+Pop4_F!C4</f>
        <v>209062.95</v>
      </c>
      <c r="D4" s="11">
        <f>Pop4_H!D4+Pop4_F!D4</f>
        <v>216772.11</v>
      </c>
    </row>
    <row r="5" spans="1:4" x14ac:dyDescent="0.25">
      <c r="A5" s="28" t="s">
        <v>30</v>
      </c>
      <c r="B5" s="18">
        <f>Pop4_H!B5+Pop4_F!B5</f>
        <v>79865.88</v>
      </c>
      <c r="C5" s="22">
        <f>Pop4_H!C5+Pop4_F!C5</f>
        <v>232095.35</v>
      </c>
      <c r="D5" s="12">
        <f>Pop4_H!D5+Pop4_F!D5</f>
        <v>311961.23</v>
      </c>
    </row>
    <row r="6" spans="1:4" x14ac:dyDescent="0.25">
      <c r="A6" s="28" t="s">
        <v>31</v>
      </c>
      <c r="B6" s="18">
        <f>Pop4_H!B6+Pop4_F!B6</f>
        <v>1111630.06</v>
      </c>
      <c r="C6" s="22">
        <f>Pop4_H!C6+Pop4_F!C6</f>
        <v>486202.58</v>
      </c>
      <c r="D6" s="12">
        <f>Pop4_H!D6+Pop4_F!D6</f>
        <v>1597832.6400000001</v>
      </c>
    </row>
    <row r="7" spans="1:4" x14ac:dyDescent="0.25">
      <c r="A7" s="28" t="s">
        <v>32</v>
      </c>
      <c r="B7" s="18">
        <f>Pop4_H!B7+Pop4_F!B7</f>
        <v>1288603.3</v>
      </c>
      <c r="C7" s="22">
        <f>Pop4_H!C7+Pop4_F!C7</f>
        <v>435733.83</v>
      </c>
      <c r="D7" s="12">
        <f>Pop4_H!D7+Pop4_F!D7</f>
        <v>1724337.13</v>
      </c>
    </row>
    <row r="8" spans="1:4" x14ac:dyDescent="0.25">
      <c r="A8" s="28" t="s">
        <v>33</v>
      </c>
      <c r="B8" s="18">
        <f>Pop4_H!B8+Pop4_F!B8</f>
        <v>658405.35</v>
      </c>
      <c r="C8" s="22">
        <f>Pop4_H!C8+Pop4_F!C8</f>
        <v>254055.32</v>
      </c>
      <c r="D8" s="12">
        <f>Pop4_H!D8+Pop4_F!D8</f>
        <v>912460.66999999993</v>
      </c>
    </row>
    <row r="9" spans="1:4" x14ac:dyDescent="0.25">
      <c r="A9" s="28" t="s">
        <v>34</v>
      </c>
      <c r="B9" s="18">
        <f>Pop4_H!B9+Pop4_F!B9</f>
        <v>603860.74</v>
      </c>
      <c r="C9" s="22">
        <f>Pop4_H!C9+Pop4_F!C9</f>
        <v>272902.36</v>
      </c>
      <c r="D9" s="12">
        <f>Pop4_H!D9+Pop4_F!D9</f>
        <v>876763.1</v>
      </c>
    </row>
    <row r="10" spans="1:4" x14ac:dyDescent="0.25">
      <c r="A10" s="28" t="s">
        <v>37</v>
      </c>
      <c r="B10" s="18">
        <f>Pop4_H!B10+Pop4_F!B10</f>
        <v>118931.93</v>
      </c>
      <c r="C10" s="22">
        <f>Pop4_H!C10+Pop4_F!C10</f>
        <v>155870.54999999999</v>
      </c>
      <c r="D10" s="12">
        <f>Pop4_H!D10+Pop4_F!D10</f>
        <v>274802.48</v>
      </c>
    </row>
    <row r="11" spans="1:4" x14ac:dyDescent="0.25">
      <c r="A11" s="41" t="s">
        <v>113</v>
      </c>
      <c r="B11" s="21">
        <f>Pop4_H!B11+Pop4_F!B11</f>
        <v>3869006.42</v>
      </c>
      <c r="C11" s="24">
        <f>Pop4_H!C11+Pop4_F!C11</f>
        <v>2045922.94</v>
      </c>
      <c r="D11" s="13">
        <f>Pop4_H!D11+Pop4_F!D11</f>
        <v>5914929.3599999994</v>
      </c>
    </row>
    <row r="12" spans="1:4" x14ac:dyDescent="0.25">
      <c r="A12" s="48" t="s">
        <v>296</v>
      </c>
      <c r="B12" s="40"/>
      <c r="C12" s="40"/>
      <c r="D12" s="40"/>
    </row>
    <row r="13" spans="1:4" x14ac:dyDescent="0.25">
      <c r="A13" s="48" t="s">
        <v>129</v>
      </c>
      <c r="B13" s="40"/>
      <c r="C13" s="40"/>
      <c r="D13" s="40"/>
    </row>
    <row r="14" spans="1:4" x14ac:dyDescent="0.25">
      <c r="A14" s="39" t="s">
        <v>745</v>
      </c>
      <c r="B14" s="40"/>
      <c r="C14" s="40"/>
      <c r="D14" s="40"/>
    </row>
    <row r="16" spans="1:4" x14ac:dyDescent="0.25">
      <c r="A16" s="3" t="s">
        <v>70</v>
      </c>
    </row>
    <row r="17" spans="1:4" ht="24" x14ac:dyDescent="0.25">
      <c r="B17" s="14" t="s">
        <v>50</v>
      </c>
      <c r="C17" s="30" t="s">
        <v>51</v>
      </c>
      <c r="D17" s="23" t="s">
        <v>113</v>
      </c>
    </row>
    <row r="18" spans="1:4" x14ac:dyDescent="0.25">
      <c r="A18" s="25" t="s">
        <v>36</v>
      </c>
      <c r="B18" s="26">
        <f>Pop4_H!B18+Pop4_F!B18</f>
        <v>68891.61</v>
      </c>
      <c r="C18" s="27">
        <f>Pop4_H!C18+Pop4_F!C18</f>
        <v>3668656.37</v>
      </c>
      <c r="D18" s="11">
        <f>Pop4_H!D18+Pop4_F!D18</f>
        <v>3737547.98</v>
      </c>
    </row>
    <row r="19" spans="1:4" x14ac:dyDescent="0.25">
      <c r="A19" s="28" t="s">
        <v>30</v>
      </c>
      <c r="B19" s="18">
        <f>Pop4_H!B19+Pop4_F!B19</f>
        <v>734120.07000000007</v>
      </c>
      <c r="C19" s="22">
        <f>Pop4_H!C19+Pop4_F!C19</f>
        <v>2588178.19</v>
      </c>
      <c r="D19" s="12">
        <f>Pop4_H!D19+Pop4_F!D19</f>
        <v>3322298.26</v>
      </c>
    </row>
    <row r="20" spans="1:4" x14ac:dyDescent="0.25">
      <c r="A20" s="28" t="s">
        <v>31</v>
      </c>
      <c r="B20" s="18">
        <f>Pop4_H!B20+Pop4_F!B20</f>
        <v>6700151.0600000005</v>
      </c>
      <c r="C20" s="22">
        <f>Pop4_H!C20+Pop4_F!C20</f>
        <v>3451541.84</v>
      </c>
      <c r="D20" s="12">
        <f>Pop4_H!D20+Pop4_F!D20</f>
        <v>10151692.9</v>
      </c>
    </row>
    <row r="21" spans="1:4" x14ac:dyDescent="0.25">
      <c r="A21" s="28" t="s">
        <v>32</v>
      </c>
      <c r="B21" s="18">
        <f>Pop4_H!B21+Pop4_F!B21</f>
        <v>7877669.8700000001</v>
      </c>
      <c r="C21" s="22">
        <f>Pop4_H!C21+Pop4_F!C21</f>
        <v>3269345.7800000003</v>
      </c>
      <c r="D21" s="12">
        <f>Pop4_H!D21+Pop4_F!D21</f>
        <v>11147015.65</v>
      </c>
    </row>
    <row r="22" spans="1:4" x14ac:dyDescent="0.25">
      <c r="A22" s="28" t="s">
        <v>33</v>
      </c>
      <c r="B22" s="18">
        <f>Pop4_H!B22+Pop4_F!B22</f>
        <v>5058432.8100000005</v>
      </c>
      <c r="C22" s="22">
        <f>Pop4_H!C22+Pop4_F!C22</f>
        <v>2152250.38</v>
      </c>
      <c r="D22" s="12">
        <f>Pop4_H!D22+Pop4_F!D22</f>
        <v>7210683.1900000004</v>
      </c>
    </row>
    <row r="23" spans="1:4" x14ac:dyDescent="0.25">
      <c r="A23" s="28" t="s">
        <v>34</v>
      </c>
      <c r="B23" s="18">
        <f>Pop4_H!B23+Pop4_F!B23</f>
        <v>5277012.25</v>
      </c>
      <c r="C23" s="22">
        <f>Pop4_H!C23+Pop4_F!C23</f>
        <v>2562851.2599999998</v>
      </c>
      <c r="D23" s="12">
        <f>Pop4_H!D23+Pop4_F!D23</f>
        <v>7839863.5099999998</v>
      </c>
    </row>
    <row r="24" spans="1:4" x14ac:dyDescent="0.25">
      <c r="A24" s="28" t="s">
        <v>37</v>
      </c>
      <c r="B24" s="18">
        <f>Pop4_H!B24+Pop4_F!B24</f>
        <v>1428302.78</v>
      </c>
      <c r="C24" s="22">
        <f>Pop4_H!C24+Pop4_F!C24</f>
        <v>2245388.8199999998</v>
      </c>
      <c r="D24" s="12">
        <f>Pop4_H!D24+Pop4_F!D24</f>
        <v>3673691.5999999996</v>
      </c>
    </row>
    <row r="25" spans="1:4" x14ac:dyDescent="0.25">
      <c r="A25" s="41" t="s">
        <v>113</v>
      </c>
      <c r="B25" s="21">
        <f>Pop4_H!B25+Pop4_F!B25</f>
        <v>27144580.450000003</v>
      </c>
      <c r="C25" s="24">
        <f>Pop4_H!C25+Pop4_F!C25</f>
        <v>19938212.640000001</v>
      </c>
      <c r="D25" s="13">
        <f>Pop4_H!D25+Pop4_F!D25</f>
        <v>47082793.090000004</v>
      </c>
    </row>
    <row r="26" spans="1:4" x14ac:dyDescent="0.25">
      <c r="A26" s="48" t="s">
        <v>129</v>
      </c>
      <c r="B26" s="40"/>
      <c r="C26" s="40"/>
      <c r="D26" s="40"/>
    </row>
    <row r="27" spans="1:4" x14ac:dyDescent="0.25">
      <c r="A27" s="39" t="s">
        <v>745</v>
      </c>
      <c r="B27" s="40"/>
      <c r="C27" s="40"/>
      <c r="D27" s="40"/>
    </row>
    <row r="29" spans="1:4" x14ac:dyDescent="0.25">
      <c r="A29" s="3" t="s">
        <v>71</v>
      </c>
    </row>
    <row r="30" spans="1:4" ht="24" x14ac:dyDescent="0.25">
      <c r="B30" s="14" t="s">
        <v>50</v>
      </c>
      <c r="C30" s="30" t="s">
        <v>51</v>
      </c>
      <c r="D30" s="23" t="s">
        <v>113</v>
      </c>
    </row>
    <row r="31" spans="1:4" x14ac:dyDescent="0.25">
      <c r="A31" s="25" t="s">
        <v>36</v>
      </c>
      <c r="B31" s="26">
        <f t="shared" ref="B31:D38" si="0">B4+B18</f>
        <v>76600.77</v>
      </c>
      <c r="C31" s="27">
        <f t="shared" si="0"/>
        <v>3877719.3200000003</v>
      </c>
      <c r="D31" s="11">
        <f t="shared" si="0"/>
        <v>3954320.09</v>
      </c>
    </row>
    <row r="32" spans="1:4" x14ac:dyDescent="0.25">
      <c r="A32" s="28" t="s">
        <v>30</v>
      </c>
      <c r="B32" s="18">
        <f t="shared" si="0"/>
        <v>813985.95000000007</v>
      </c>
      <c r="C32" s="22">
        <f t="shared" si="0"/>
        <v>2820273.54</v>
      </c>
      <c r="D32" s="12">
        <f t="shared" si="0"/>
        <v>3634259.4899999998</v>
      </c>
    </row>
    <row r="33" spans="1:4" x14ac:dyDescent="0.25">
      <c r="A33" s="28" t="s">
        <v>31</v>
      </c>
      <c r="B33" s="18">
        <f t="shared" si="0"/>
        <v>7811781.120000001</v>
      </c>
      <c r="C33" s="22">
        <f t="shared" si="0"/>
        <v>3937744.42</v>
      </c>
      <c r="D33" s="12">
        <f t="shared" si="0"/>
        <v>11749525.540000001</v>
      </c>
    </row>
    <row r="34" spans="1:4" x14ac:dyDescent="0.25">
      <c r="A34" s="28" t="s">
        <v>32</v>
      </c>
      <c r="B34" s="18">
        <f t="shared" si="0"/>
        <v>9166273.1699999999</v>
      </c>
      <c r="C34" s="22">
        <f t="shared" si="0"/>
        <v>3705079.6100000003</v>
      </c>
      <c r="D34" s="12">
        <f t="shared" si="0"/>
        <v>12871352.780000001</v>
      </c>
    </row>
    <row r="35" spans="1:4" x14ac:dyDescent="0.25">
      <c r="A35" s="28" t="s">
        <v>33</v>
      </c>
      <c r="B35" s="18">
        <f t="shared" si="0"/>
        <v>5716838.1600000001</v>
      </c>
      <c r="C35" s="22">
        <f t="shared" si="0"/>
        <v>2406305.6999999997</v>
      </c>
      <c r="D35" s="12">
        <f t="shared" si="0"/>
        <v>8123143.8600000003</v>
      </c>
    </row>
    <row r="36" spans="1:4" x14ac:dyDescent="0.25">
      <c r="A36" s="28" t="s">
        <v>34</v>
      </c>
      <c r="B36" s="18">
        <f t="shared" si="0"/>
        <v>5880872.9900000002</v>
      </c>
      <c r="C36" s="22">
        <f t="shared" si="0"/>
        <v>2835753.6199999996</v>
      </c>
      <c r="D36" s="12">
        <f t="shared" si="0"/>
        <v>8716626.6099999994</v>
      </c>
    </row>
    <row r="37" spans="1:4" x14ac:dyDescent="0.25">
      <c r="A37" s="28" t="s">
        <v>37</v>
      </c>
      <c r="B37" s="18">
        <f t="shared" si="0"/>
        <v>1547234.71</v>
      </c>
      <c r="C37" s="22">
        <f t="shared" si="0"/>
        <v>2401259.3699999996</v>
      </c>
      <c r="D37" s="12">
        <f t="shared" si="0"/>
        <v>3948494.0799999996</v>
      </c>
    </row>
    <row r="38" spans="1:4" x14ac:dyDescent="0.25">
      <c r="A38" s="41" t="s">
        <v>113</v>
      </c>
      <c r="B38" s="21">
        <f t="shared" si="0"/>
        <v>31013586.870000005</v>
      </c>
      <c r="C38" s="24">
        <f t="shared" si="0"/>
        <v>21984135.580000002</v>
      </c>
      <c r="D38" s="13">
        <f t="shared" si="0"/>
        <v>52997722.450000003</v>
      </c>
    </row>
    <row r="39" spans="1:4" x14ac:dyDescent="0.25">
      <c r="A39" s="48" t="s">
        <v>129</v>
      </c>
      <c r="B39" s="40"/>
      <c r="C39" s="40"/>
      <c r="D39" s="40"/>
    </row>
    <row r="40" spans="1:4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6" width="11.42578125" style="2"/>
    <col min="7" max="8" width="12.85546875" style="2" bestFit="1" customWidth="1"/>
    <col min="9" max="9" width="11.42578125" style="2"/>
    <col min="10" max="11" width="14.28515625" style="2" bestFit="1" customWidth="1"/>
    <col min="12" max="16384" width="11.42578125" style="2"/>
  </cols>
  <sheetData>
    <row r="1" spans="1:12" x14ac:dyDescent="0.25">
      <c r="A1" s="1" t="s">
        <v>76</v>
      </c>
    </row>
    <row r="2" spans="1:12" x14ac:dyDescent="0.25">
      <c r="A2" s="3" t="s">
        <v>69</v>
      </c>
    </row>
    <row r="3" spans="1:12" ht="15" customHeight="1" x14ac:dyDescent="0.25">
      <c r="B3" s="136" t="s">
        <v>50</v>
      </c>
      <c r="C3" s="137" t="s">
        <v>51</v>
      </c>
      <c r="D3" s="23" t="s">
        <v>113</v>
      </c>
    </row>
    <row r="4" spans="1:12" x14ac:dyDescent="0.25">
      <c r="A4" s="25" t="s">
        <v>36</v>
      </c>
      <c r="B4" s="26">
        <v>2521.4699999999998</v>
      </c>
      <c r="C4" s="27">
        <v>112744.15</v>
      </c>
      <c r="D4" s="11">
        <f>B4+C4</f>
        <v>115265.62</v>
      </c>
      <c r="E4" s="112"/>
    </row>
    <row r="5" spans="1:12" x14ac:dyDescent="0.25">
      <c r="A5" s="28" t="s">
        <v>30</v>
      </c>
      <c r="B5" s="18">
        <v>25621.5</v>
      </c>
      <c r="C5" s="22">
        <v>124964.24</v>
      </c>
      <c r="D5" s="12">
        <f t="shared" ref="D5:D10" si="0">B5+C5</f>
        <v>150585.74</v>
      </c>
      <c r="E5" s="112"/>
    </row>
    <row r="6" spans="1:12" x14ac:dyDescent="0.25">
      <c r="A6" s="28" t="s">
        <v>31</v>
      </c>
      <c r="B6" s="18">
        <v>475521.99</v>
      </c>
      <c r="C6" s="22">
        <v>260470.04</v>
      </c>
      <c r="D6" s="12">
        <f t="shared" si="0"/>
        <v>735992.03</v>
      </c>
      <c r="E6" s="112"/>
    </row>
    <row r="7" spans="1:12" x14ac:dyDescent="0.25">
      <c r="A7" s="28" t="s">
        <v>32</v>
      </c>
      <c r="B7" s="18">
        <v>658358.28</v>
      </c>
      <c r="C7" s="22">
        <v>194288.88</v>
      </c>
      <c r="D7" s="12">
        <f t="shared" si="0"/>
        <v>852647.16</v>
      </c>
      <c r="E7" s="112"/>
    </row>
    <row r="8" spans="1:12" x14ac:dyDescent="0.25">
      <c r="A8" s="28" t="s">
        <v>33</v>
      </c>
      <c r="B8" s="18">
        <v>338869.63</v>
      </c>
      <c r="C8" s="22">
        <v>100251.97</v>
      </c>
      <c r="D8" s="12">
        <f t="shared" si="0"/>
        <v>439121.6</v>
      </c>
      <c r="E8" s="112"/>
    </row>
    <row r="9" spans="1:12" x14ac:dyDescent="0.25">
      <c r="A9" s="28" t="s">
        <v>34</v>
      </c>
      <c r="B9" s="18">
        <v>362481.38</v>
      </c>
      <c r="C9" s="22">
        <v>97189.13</v>
      </c>
      <c r="D9" s="12">
        <f t="shared" si="0"/>
        <v>459670.51</v>
      </c>
      <c r="E9" s="112"/>
    </row>
    <row r="10" spans="1:12" x14ac:dyDescent="0.25">
      <c r="A10" s="28" t="s">
        <v>37</v>
      </c>
      <c r="B10" s="18">
        <v>81835.199999999997</v>
      </c>
      <c r="C10" s="22">
        <v>37380.71</v>
      </c>
      <c r="D10" s="12">
        <f t="shared" si="0"/>
        <v>119215.91</v>
      </c>
      <c r="E10" s="112"/>
    </row>
    <row r="11" spans="1:12" x14ac:dyDescent="0.25">
      <c r="A11" s="41" t="s">
        <v>113</v>
      </c>
      <c r="B11" s="21">
        <f>SUM(B4:B10)</f>
        <v>1945209.45</v>
      </c>
      <c r="C11" s="24">
        <f>SUM(C4:C10)</f>
        <v>927289.12</v>
      </c>
      <c r="D11" s="13">
        <f>SUM(D4:D10)</f>
        <v>2872498.5700000003</v>
      </c>
      <c r="L11" s="95"/>
    </row>
    <row r="12" spans="1:12" x14ac:dyDescent="0.25">
      <c r="A12" s="48" t="s">
        <v>296</v>
      </c>
      <c r="B12" s="40"/>
      <c r="C12" s="40"/>
      <c r="D12" s="40"/>
      <c r="L12" s="95"/>
    </row>
    <row r="13" spans="1:12" x14ac:dyDescent="0.25">
      <c r="A13" s="48" t="s">
        <v>129</v>
      </c>
      <c r="B13" s="40"/>
      <c r="C13" s="40"/>
      <c r="D13" s="40"/>
      <c r="L13" s="95"/>
    </row>
    <row r="14" spans="1:12" x14ac:dyDescent="0.25">
      <c r="A14" s="39" t="s">
        <v>745</v>
      </c>
      <c r="B14" s="40"/>
      <c r="C14" s="40"/>
      <c r="D14" s="40"/>
      <c r="L14" s="95"/>
    </row>
    <row r="15" spans="1:12" x14ac:dyDescent="0.25">
      <c r="L15" s="95"/>
    </row>
    <row r="16" spans="1:12" x14ac:dyDescent="0.25">
      <c r="A16" s="3" t="s">
        <v>70</v>
      </c>
      <c r="L16" s="95"/>
    </row>
    <row r="17" spans="1:12" ht="15" customHeight="1" x14ac:dyDescent="0.25">
      <c r="B17" s="14" t="s">
        <v>50</v>
      </c>
      <c r="C17" s="30" t="s">
        <v>51</v>
      </c>
      <c r="D17" s="23" t="s">
        <v>113</v>
      </c>
      <c r="L17" s="95"/>
    </row>
    <row r="18" spans="1:12" x14ac:dyDescent="0.25">
      <c r="A18" s="25" t="s">
        <v>36</v>
      </c>
      <c r="B18" s="26">
        <v>23426.83</v>
      </c>
      <c r="C18" s="27">
        <v>1893139.93</v>
      </c>
      <c r="D18" s="11">
        <f>B18+C18</f>
        <v>1916566.76</v>
      </c>
      <c r="E18" s="112"/>
    </row>
    <row r="19" spans="1:12" x14ac:dyDescent="0.25">
      <c r="A19" s="28" t="s">
        <v>30</v>
      </c>
      <c r="B19" s="18">
        <v>283310.82</v>
      </c>
      <c r="C19" s="22">
        <v>1405321.15</v>
      </c>
      <c r="D19" s="12">
        <f t="shared" ref="D19:D24" si="1">B19+C19</f>
        <v>1688631.97</v>
      </c>
      <c r="E19" s="112"/>
    </row>
    <row r="20" spans="1:12" x14ac:dyDescent="0.25">
      <c r="A20" s="28" t="s">
        <v>31</v>
      </c>
      <c r="B20" s="18">
        <v>3170784.24</v>
      </c>
      <c r="C20" s="22">
        <v>1871401.06</v>
      </c>
      <c r="D20" s="12">
        <f t="shared" si="1"/>
        <v>5042185.3000000007</v>
      </c>
      <c r="E20" s="112"/>
    </row>
    <row r="21" spans="1:12" x14ac:dyDescent="0.25">
      <c r="A21" s="28" t="s">
        <v>32</v>
      </c>
      <c r="B21" s="18">
        <v>3958138.52</v>
      </c>
      <c r="C21" s="22">
        <v>1547580.43</v>
      </c>
      <c r="D21" s="12">
        <f t="shared" si="1"/>
        <v>5505718.9500000002</v>
      </c>
      <c r="E21" s="112"/>
    </row>
    <row r="22" spans="1:12" x14ac:dyDescent="0.25">
      <c r="A22" s="28" t="s">
        <v>33</v>
      </c>
      <c r="B22" s="18">
        <v>2559833.7400000002</v>
      </c>
      <c r="C22" s="22">
        <v>910341.66</v>
      </c>
      <c r="D22" s="12">
        <f t="shared" si="1"/>
        <v>3470175.4000000004</v>
      </c>
      <c r="E22" s="112"/>
    </row>
    <row r="23" spans="1:12" x14ac:dyDescent="0.25">
      <c r="A23" s="28" t="s">
        <v>34</v>
      </c>
      <c r="B23" s="18">
        <v>2769526.95</v>
      </c>
      <c r="C23" s="22">
        <v>797391.6</v>
      </c>
      <c r="D23" s="12">
        <f t="shared" si="1"/>
        <v>3566918.5500000003</v>
      </c>
      <c r="E23" s="112"/>
    </row>
    <row r="24" spans="1:12" x14ac:dyDescent="0.25">
      <c r="A24" s="28" t="s">
        <v>37</v>
      </c>
      <c r="B24" s="18">
        <v>837416.91</v>
      </c>
      <c r="C24" s="22">
        <v>438214.18</v>
      </c>
      <c r="D24" s="12">
        <f t="shared" si="1"/>
        <v>1275631.0900000001</v>
      </c>
      <c r="E24" s="112"/>
    </row>
    <row r="25" spans="1:12" x14ac:dyDescent="0.25">
      <c r="A25" s="41" t="s">
        <v>113</v>
      </c>
      <c r="B25" s="21">
        <f>SUM(B18:B24)</f>
        <v>13602438.010000002</v>
      </c>
      <c r="C25" s="24">
        <f>SUM(C18:C24)</f>
        <v>8863390.0099999998</v>
      </c>
      <c r="D25" s="13">
        <f>SUM(D18:D24)</f>
        <v>22465828.020000003</v>
      </c>
    </row>
    <row r="26" spans="1:12" x14ac:dyDescent="0.25">
      <c r="A26" s="48" t="s">
        <v>129</v>
      </c>
      <c r="B26" s="40"/>
      <c r="C26" s="40"/>
      <c r="D26" s="40"/>
    </row>
    <row r="27" spans="1:12" x14ac:dyDescent="0.25">
      <c r="A27" s="39" t="s">
        <v>745</v>
      </c>
      <c r="B27" s="40"/>
      <c r="C27" s="40"/>
      <c r="D27" s="40"/>
      <c r="L27" s="95"/>
    </row>
    <row r="28" spans="1:12" x14ac:dyDescent="0.25">
      <c r="L28" s="95"/>
    </row>
    <row r="29" spans="1:12" x14ac:dyDescent="0.25">
      <c r="A29" s="3" t="s">
        <v>71</v>
      </c>
      <c r="L29" s="95"/>
    </row>
    <row r="30" spans="1:12" ht="15" customHeight="1" x14ac:dyDescent="0.25">
      <c r="B30" s="136" t="s">
        <v>50</v>
      </c>
      <c r="C30" s="137" t="s">
        <v>51</v>
      </c>
      <c r="D30" s="23" t="s">
        <v>113</v>
      </c>
      <c r="L30" s="95"/>
    </row>
    <row r="31" spans="1:12" x14ac:dyDescent="0.25">
      <c r="A31" s="25" t="s">
        <v>36</v>
      </c>
      <c r="B31" s="26">
        <f t="shared" ref="B31:D38" si="2">B4+B18</f>
        <v>25948.300000000003</v>
      </c>
      <c r="C31" s="27">
        <f t="shared" si="2"/>
        <v>2005884.0799999998</v>
      </c>
      <c r="D31" s="11">
        <f t="shared" si="2"/>
        <v>2031832.38</v>
      </c>
      <c r="L31" s="95"/>
    </row>
    <row r="32" spans="1:12" x14ac:dyDescent="0.25">
      <c r="A32" s="28" t="s">
        <v>30</v>
      </c>
      <c r="B32" s="18">
        <f t="shared" si="2"/>
        <v>308932.32</v>
      </c>
      <c r="C32" s="22">
        <f t="shared" si="2"/>
        <v>1530285.39</v>
      </c>
      <c r="D32" s="12">
        <f t="shared" si="2"/>
        <v>1839217.71</v>
      </c>
      <c r="L32" s="95"/>
    </row>
    <row r="33" spans="1:12" x14ac:dyDescent="0.25">
      <c r="A33" s="28" t="s">
        <v>31</v>
      </c>
      <c r="B33" s="18">
        <f t="shared" si="2"/>
        <v>3646306.2300000004</v>
      </c>
      <c r="C33" s="22">
        <f t="shared" si="2"/>
        <v>2131871.1</v>
      </c>
      <c r="D33" s="12">
        <f t="shared" si="2"/>
        <v>5778177.330000001</v>
      </c>
      <c r="L33" s="95"/>
    </row>
    <row r="34" spans="1:12" x14ac:dyDescent="0.25">
      <c r="A34" s="28" t="s">
        <v>32</v>
      </c>
      <c r="B34" s="18">
        <f t="shared" si="2"/>
        <v>4616496.8</v>
      </c>
      <c r="C34" s="22">
        <f t="shared" si="2"/>
        <v>1741869.31</v>
      </c>
      <c r="D34" s="12">
        <f t="shared" si="2"/>
        <v>6358366.1100000003</v>
      </c>
      <c r="G34" s="95"/>
      <c r="H34" s="95"/>
      <c r="I34" s="95"/>
      <c r="J34" s="95"/>
      <c r="K34" s="95"/>
      <c r="L34" s="95"/>
    </row>
    <row r="35" spans="1:12" x14ac:dyDescent="0.25">
      <c r="A35" s="28" t="s">
        <v>33</v>
      </c>
      <c r="B35" s="18">
        <f t="shared" si="2"/>
        <v>2898703.37</v>
      </c>
      <c r="C35" s="22">
        <f t="shared" si="2"/>
        <v>1010593.63</v>
      </c>
      <c r="D35" s="12">
        <f t="shared" si="2"/>
        <v>3909297.0000000005</v>
      </c>
    </row>
    <row r="36" spans="1:12" x14ac:dyDescent="0.25">
      <c r="A36" s="28" t="s">
        <v>34</v>
      </c>
      <c r="B36" s="18">
        <f t="shared" si="2"/>
        <v>3132008.33</v>
      </c>
      <c r="C36" s="22">
        <f t="shared" si="2"/>
        <v>894580.73</v>
      </c>
      <c r="D36" s="12">
        <f t="shared" si="2"/>
        <v>4026589.0600000005</v>
      </c>
    </row>
    <row r="37" spans="1:12" x14ac:dyDescent="0.25">
      <c r="A37" s="28" t="s">
        <v>37</v>
      </c>
      <c r="B37" s="18">
        <f t="shared" si="2"/>
        <v>919252.11</v>
      </c>
      <c r="C37" s="22">
        <f t="shared" si="2"/>
        <v>475594.89</v>
      </c>
      <c r="D37" s="12">
        <f t="shared" si="2"/>
        <v>1394847</v>
      </c>
    </row>
    <row r="38" spans="1:12" x14ac:dyDescent="0.25">
      <c r="A38" s="41" t="s">
        <v>113</v>
      </c>
      <c r="B38" s="21">
        <f t="shared" si="2"/>
        <v>15547647.460000001</v>
      </c>
      <c r="C38" s="24">
        <f t="shared" si="2"/>
        <v>9790679.129999999</v>
      </c>
      <c r="D38" s="13">
        <f t="shared" si="2"/>
        <v>25338326.590000004</v>
      </c>
    </row>
    <row r="39" spans="1:12" x14ac:dyDescent="0.25">
      <c r="A39" s="48" t="s">
        <v>129</v>
      </c>
      <c r="B39" s="40"/>
      <c r="C39" s="40"/>
      <c r="D39" s="40"/>
    </row>
    <row r="40" spans="1:12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16.7109375" style="2" customWidth="1"/>
    <col min="2" max="3" width="17.85546875" style="2" customWidth="1"/>
    <col min="4" max="4" width="24.28515625" style="2" customWidth="1"/>
    <col min="5" max="16384" width="11.42578125" style="2"/>
  </cols>
  <sheetData>
    <row r="1" spans="1:11" x14ac:dyDescent="0.25">
      <c r="A1" s="1" t="s">
        <v>77</v>
      </c>
    </row>
    <row r="2" spans="1:11" x14ac:dyDescent="0.25">
      <c r="A2" s="3" t="s">
        <v>69</v>
      </c>
    </row>
    <row r="3" spans="1:11" x14ac:dyDescent="0.25">
      <c r="B3" s="136" t="s">
        <v>50</v>
      </c>
      <c r="C3" s="137" t="s">
        <v>51</v>
      </c>
      <c r="D3" s="23" t="s">
        <v>113</v>
      </c>
    </row>
    <row r="4" spans="1:11" x14ac:dyDescent="0.25">
      <c r="A4" s="25" t="s">
        <v>36</v>
      </c>
      <c r="B4" s="26">
        <v>5187.6899999999996</v>
      </c>
      <c r="C4" s="27">
        <v>96318.8</v>
      </c>
      <c r="D4" s="11">
        <f>B4+C4</f>
        <v>101506.49</v>
      </c>
      <c r="E4" s="112"/>
      <c r="F4" s="112"/>
    </row>
    <row r="5" spans="1:11" x14ac:dyDescent="0.25">
      <c r="A5" s="28" t="s">
        <v>30</v>
      </c>
      <c r="B5" s="18">
        <v>54244.38</v>
      </c>
      <c r="C5" s="22">
        <v>107131.11</v>
      </c>
      <c r="D5" s="12">
        <f t="shared" ref="D5:D10" si="0">B5+C5</f>
        <v>161375.49</v>
      </c>
      <c r="E5" s="112"/>
      <c r="F5" s="112"/>
    </row>
    <row r="6" spans="1:11" x14ac:dyDescent="0.25">
      <c r="A6" s="28" t="s">
        <v>31</v>
      </c>
      <c r="B6" s="18">
        <v>636108.06999999995</v>
      </c>
      <c r="C6" s="22">
        <v>225732.54</v>
      </c>
      <c r="D6" s="12">
        <f t="shared" si="0"/>
        <v>861840.61</v>
      </c>
      <c r="E6" s="112"/>
      <c r="F6" s="112"/>
    </row>
    <row r="7" spans="1:11" x14ac:dyDescent="0.25">
      <c r="A7" s="28" t="s">
        <v>32</v>
      </c>
      <c r="B7" s="18">
        <v>630245.02</v>
      </c>
      <c r="C7" s="22">
        <v>241444.95</v>
      </c>
      <c r="D7" s="12">
        <f t="shared" si="0"/>
        <v>871689.97</v>
      </c>
      <c r="E7" s="112"/>
      <c r="F7" s="112"/>
    </row>
    <row r="8" spans="1:11" x14ac:dyDescent="0.25">
      <c r="A8" s="28" t="s">
        <v>33</v>
      </c>
      <c r="B8" s="18">
        <v>319535.71999999997</v>
      </c>
      <c r="C8" s="22">
        <v>153803.35</v>
      </c>
      <c r="D8" s="12">
        <f t="shared" si="0"/>
        <v>473339.06999999995</v>
      </c>
      <c r="E8" s="112"/>
      <c r="F8" s="112"/>
    </row>
    <row r="9" spans="1:11" x14ac:dyDescent="0.25">
      <c r="A9" s="28" t="s">
        <v>34</v>
      </c>
      <c r="B9" s="18">
        <v>241379.36</v>
      </c>
      <c r="C9" s="22">
        <v>175713.23</v>
      </c>
      <c r="D9" s="12">
        <f t="shared" si="0"/>
        <v>417092.58999999997</v>
      </c>
      <c r="E9" s="112"/>
      <c r="F9" s="112"/>
    </row>
    <row r="10" spans="1:11" x14ac:dyDescent="0.25">
      <c r="A10" s="28" t="s">
        <v>37</v>
      </c>
      <c r="B10" s="18">
        <v>37096.730000000003</v>
      </c>
      <c r="C10" s="22">
        <v>118489.84</v>
      </c>
      <c r="D10" s="12">
        <f t="shared" si="0"/>
        <v>155586.57</v>
      </c>
      <c r="E10" s="112"/>
      <c r="F10" s="112"/>
    </row>
    <row r="11" spans="1:11" x14ac:dyDescent="0.25">
      <c r="A11" s="41" t="s">
        <v>113</v>
      </c>
      <c r="B11" s="21">
        <f>SUM(B4:B10)</f>
        <v>1923796.9699999997</v>
      </c>
      <c r="C11" s="24">
        <f>SUM(C4:C10)</f>
        <v>1118633.82</v>
      </c>
      <c r="D11" s="13">
        <f>SUM(D4:D10)</f>
        <v>3042430.7899999996</v>
      </c>
      <c r="G11" s="95"/>
      <c r="H11" s="95"/>
      <c r="I11" s="95"/>
      <c r="J11" s="95"/>
      <c r="K11" s="95"/>
    </row>
    <row r="12" spans="1:11" x14ac:dyDescent="0.25">
      <c r="A12" s="48" t="s">
        <v>296</v>
      </c>
      <c r="B12" s="40"/>
      <c r="C12" s="40"/>
      <c r="D12" s="40"/>
      <c r="G12" s="95"/>
      <c r="H12" s="95"/>
      <c r="I12" s="95"/>
      <c r="J12" s="95"/>
      <c r="K12" s="95"/>
    </row>
    <row r="13" spans="1:11" x14ac:dyDescent="0.25">
      <c r="A13" s="48" t="s">
        <v>129</v>
      </c>
      <c r="B13" s="40"/>
      <c r="C13" s="40"/>
      <c r="D13" s="40"/>
      <c r="G13" s="95"/>
      <c r="H13" s="95"/>
      <c r="I13" s="95"/>
      <c r="J13" s="95"/>
      <c r="K13" s="95"/>
    </row>
    <row r="14" spans="1:11" x14ac:dyDescent="0.25">
      <c r="A14" s="39" t="s">
        <v>745</v>
      </c>
      <c r="B14" s="40"/>
      <c r="C14" s="40"/>
      <c r="D14" s="40"/>
      <c r="G14" s="95"/>
      <c r="H14" s="95"/>
      <c r="I14" s="95"/>
      <c r="J14" s="95"/>
      <c r="K14" s="95"/>
    </row>
    <row r="15" spans="1:11" x14ac:dyDescent="0.25">
      <c r="G15" s="95"/>
      <c r="H15" s="95"/>
      <c r="I15" s="95"/>
      <c r="J15" s="95"/>
      <c r="K15" s="95"/>
    </row>
    <row r="16" spans="1:11" x14ac:dyDescent="0.25">
      <c r="A16" s="3" t="s">
        <v>70</v>
      </c>
      <c r="G16" s="95"/>
      <c r="H16" s="95"/>
      <c r="I16" s="95"/>
      <c r="J16" s="95"/>
      <c r="K16" s="95"/>
    </row>
    <row r="17" spans="1:11" x14ac:dyDescent="0.25">
      <c r="B17" s="136" t="s">
        <v>50</v>
      </c>
      <c r="C17" s="137" t="s">
        <v>51</v>
      </c>
      <c r="D17" s="23" t="s">
        <v>113</v>
      </c>
      <c r="G17" s="95"/>
      <c r="H17" s="95"/>
      <c r="I17" s="95"/>
      <c r="J17" s="95"/>
      <c r="K17" s="95"/>
    </row>
    <row r="18" spans="1:11" x14ac:dyDescent="0.25">
      <c r="A18" s="25" t="s">
        <v>36</v>
      </c>
      <c r="B18" s="26">
        <v>45464.78</v>
      </c>
      <c r="C18" s="27">
        <v>1775516.44</v>
      </c>
      <c r="D18" s="11">
        <f>B18+C18</f>
        <v>1820981.22</v>
      </c>
      <c r="E18" s="112"/>
      <c r="F18" s="112"/>
    </row>
    <row r="19" spans="1:11" x14ac:dyDescent="0.25">
      <c r="A19" s="28" t="s">
        <v>30</v>
      </c>
      <c r="B19" s="18">
        <v>450809.25</v>
      </c>
      <c r="C19" s="22">
        <v>1182857.04</v>
      </c>
      <c r="D19" s="12">
        <f t="shared" ref="D19:D24" si="1">B19+C19</f>
        <v>1633666.29</v>
      </c>
      <c r="E19" s="112"/>
    </row>
    <row r="20" spans="1:11" x14ac:dyDescent="0.25">
      <c r="A20" s="28" t="s">
        <v>31</v>
      </c>
      <c r="B20" s="18">
        <v>3529366.82</v>
      </c>
      <c r="C20" s="22">
        <v>1580140.78</v>
      </c>
      <c r="D20" s="12">
        <f t="shared" si="1"/>
        <v>5109507.5999999996</v>
      </c>
      <c r="E20" s="112"/>
    </row>
    <row r="21" spans="1:11" x14ac:dyDescent="0.25">
      <c r="A21" s="28" t="s">
        <v>32</v>
      </c>
      <c r="B21" s="18">
        <v>3919531.35</v>
      </c>
      <c r="C21" s="22">
        <v>1721765.35</v>
      </c>
      <c r="D21" s="12">
        <f t="shared" si="1"/>
        <v>5641296.7000000002</v>
      </c>
      <c r="E21" s="112"/>
    </row>
    <row r="22" spans="1:11" x14ac:dyDescent="0.25">
      <c r="A22" s="28" t="s">
        <v>33</v>
      </c>
      <c r="B22" s="18">
        <v>2498599.0699999998</v>
      </c>
      <c r="C22" s="22">
        <v>1241908.72</v>
      </c>
      <c r="D22" s="12">
        <f t="shared" si="1"/>
        <v>3740507.79</v>
      </c>
      <c r="E22" s="112"/>
    </row>
    <row r="23" spans="1:11" x14ac:dyDescent="0.25">
      <c r="A23" s="28" t="s">
        <v>34</v>
      </c>
      <c r="B23" s="18">
        <v>2507485.2999999998</v>
      </c>
      <c r="C23" s="22">
        <v>1765459.66</v>
      </c>
      <c r="D23" s="12">
        <f t="shared" si="1"/>
        <v>4272944.96</v>
      </c>
      <c r="E23" s="112"/>
    </row>
    <row r="24" spans="1:11" x14ac:dyDescent="0.25">
      <c r="A24" s="28" t="s">
        <v>37</v>
      </c>
      <c r="B24" s="18">
        <v>590885.87</v>
      </c>
      <c r="C24" s="22">
        <v>1807174.64</v>
      </c>
      <c r="D24" s="12">
        <f t="shared" si="1"/>
        <v>2398060.5099999998</v>
      </c>
      <c r="E24" s="112"/>
    </row>
    <row r="25" spans="1:11" x14ac:dyDescent="0.25">
      <c r="A25" s="41" t="s">
        <v>113</v>
      </c>
      <c r="B25" s="21">
        <f>SUM(B18:B24)</f>
        <v>13542142.439999999</v>
      </c>
      <c r="C25" s="24">
        <f>SUM(C18:C24)</f>
        <v>11074822.629999999</v>
      </c>
      <c r="D25" s="13">
        <f>SUM(D18:D24)</f>
        <v>24616965.07</v>
      </c>
    </row>
    <row r="26" spans="1:11" x14ac:dyDescent="0.25">
      <c r="A26" s="48" t="s">
        <v>129</v>
      </c>
      <c r="B26" s="40"/>
      <c r="C26" s="40"/>
      <c r="D26" s="40"/>
    </row>
    <row r="27" spans="1:11" x14ac:dyDescent="0.25">
      <c r="A27" s="39" t="s">
        <v>745</v>
      </c>
      <c r="B27" s="40"/>
      <c r="C27" s="40"/>
      <c r="D27" s="40"/>
      <c r="G27" s="95"/>
      <c r="H27" s="95"/>
      <c r="I27" s="95"/>
      <c r="J27" s="95"/>
      <c r="K27" s="95"/>
    </row>
    <row r="28" spans="1:11" x14ac:dyDescent="0.25">
      <c r="G28" s="95"/>
      <c r="H28" s="95"/>
      <c r="I28" s="95"/>
      <c r="J28" s="95"/>
      <c r="K28" s="95"/>
    </row>
    <row r="29" spans="1:11" x14ac:dyDescent="0.25">
      <c r="A29" s="3" t="s">
        <v>71</v>
      </c>
      <c r="G29" s="95"/>
      <c r="H29" s="95"/>
      <c r="I29" s="95"/>
      <c r="J29" s="95"/>
      <c r="K29" s="95"/>
    </row>
    <row r="30" spans="1:11" ht="24" x14ac:dyDescent="0.25">
      <c r="B30" s="14" t="s">
        <v>50</v>
      </c>
      <c r="C30" s="30" t="s">
        <v>51</v>
      </c>
      <c r="D30" s="23" t="s">
        <v>113</v>
      </c>
      <c r="G30" s="95"/>
      <c r="H30" s="95"/>
      <c r="I30" s="95"/>
      <c r="J30" s="95"/>
      <c r="K30" s="95"/>
    </row>
    <row r="31" spans="1:11" x14ac:dyDescent="0.25">
      <c r="A31" s="25" t="s">
        <v>36</v>
      </c>
      <c r="B31" s="26">
        <f t="shared" ref="B31:D38" si="2">B4+B18</f>
        <v>50652.47</v>
      </c>
      <c r="C31" s="27">
        <f t="shared" si="2"/>
        <v>1871835.24</v>
      </c>
      <c r="D31" s="11">
        <f t="shared" si="2"/>
        <v>1922487.71</v>
      </c>
      <c r="G31" s="95"/>
      <c r="H31" s="95"/>
      <c r="I31" s="95"/>
      <c r="J31" s="95"/>
      <c r="K31" s="95"/>
    </row>
    <row r="32" spans="1:11" x14ac:dyDescent="0.25">
      <c r="A32" s="28" t="s">
        <v>30</v>
      </c>
      <c r="B32" s="18">
        <f t="shared" si="2"/>
        <v>505053.63</v>
      </c>
      <c r="C32" s="22">
        <f t="shared" si="2"/>
        <v>1289988.1500000001</v>
      </c>
      <c r="D32" s="12">
        <f t="shared" si="2"/>
        <v>1795041.78</v>
      </c>
      <c r="G32" s="95"/>
      <c r="H32" s="95"/>
      <c r="I32" s="95"/>
      <c r="J32" s="95"/>
      <c r="K32" s="95"/>
    </row>
    <row r="33" spans="1:11" x14ac:dyDescent="0.25">
      <c r="A33" s="28" t="s">
        <v>31</v>
      </c>
      <c r="B33" s="18">
        <f t="shared" si="2"/>
        <v>4165474.8899999997</v>
      </c>
      <c r="C33" s="22">
        <f t="shared" si="2"/>
        <v>1805873.32</v>
      </c>
      <c r="D33" s="12">
        <f t="shared" si="2"/>
        <v>5971348.21</v>
      </c>
      <c r="G33" s="95"/>
      <c r="H33" s="95"/>
      <c r="I33" s="95"/>
      <c r="J33" s="95"/>
      <c r="K33" s="95"/>
    </row>
    <row r="34" spans="1:11" x14ac:dyDescent="0.25">
      <c r="A34" s="28" t="s">
        <v>32</v>
      </c>
      <c r="B34" s="18">
        <f t="shared" si="2"/>
        <v>4549776.37</v>
      </c>
      <c r="C34" s="22">
        <f t="shared" si="2"/>
        <v>1963210.3</v>
      </c>
      <c r="D34" s="12">
        <f t="shared" si="2"/>
        <v>6512986.6699999999</v>
      </c>
    </row>
    <row r="35" spans="1:11" x14ac:dyDescent="0.25">
      <c r="A35" s="28" t="s">
        <v>33</v>
      </c>
      <c r="B35" s="18">
        <f t="shared" si="2"/>
        <v>2818134.79</v>
      </c>
      <c r="C35" s="22">
        <f t="shared" si="2"/>
        <v>1395712.07</v>
      </c>
      <c r="D35" s="12">
        <f t="shared" si="2"/>
        <v>4213846.8600000003</v>
      </c>
    </row>
    <row r="36" spans="1:11" x14ac:dyDescent="0.25">
      <c r="A36" s="28" t="s">
        <v>34</v>
      </c>
      <c r="B36" s="18">
        <f t="shared" si="2"/>
        <v>2748864.6599999997</v>
      </c>
      <c r="C36" s="22">
        <f t="shared" si="2"/>
        <v>1941172.89</v>
      </c>
      <c r="D36" s="12">
        <f t="shared" si="2"/>
        <v>4690037.55</v>
      </c>
    </row>
    <row r="37" spans="1:11" x14ac:dyDescent="0.25">
      <c r="A37" s="28" t="s">
        <v>37</v>
      </c>
      <c r="B37" s="18">
        <f t="shared" si="2"/>
        <v>627982.6</v>
      </c>
      <c r="C37" s="22">
        <f t="shared" si="2"/>
        <v>1925664.48</v>
      </c>
      <c r="D37" s="12">
        <f t="shared" si="2"/>
        <v>2553647.0799999996</v>
      </c>
    </row>
    <row r="38" spans="1:11" x14ac:dyDescent="0.25">
      <c r="A38" s="41" t="s">
        <v>113</v>
      </c>
      <c r="B38" s="21">
        <f t="shared" si="2"/>
        <v>15465939.41</v>
      </c>
      <c r="C38" s="24">
        <f t="shared" si="2"/>
        <v>12193456.449999999</v>
      </c>
      <c r="D38" s="13">
        <f t="shared" si="2"/>
        <v>27659395.859999999</v>
      </c>
    </row>
    <row r="39" spans="1:11" x14ac:dyDescent="0.25">
      <c r="A39" s="48" t="s">
        <v>129</v>
      </c>
      <c r="B39" s="40"/>
      <c r="C39" s="40"/>
      <c r="D39" s="40"/>
    </row>
    <row r="40" spans="1:11" x14ac:dyDescent="0.25">
      <c r="A4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2.85546875" style="2" customWidth="1"/>
    <col min="9" max="16384" width="11.42578125" style="2"/>
  </cols>
  <sheetData>
    <row r="1" spans="1:8" x14ac:dyDescent="0.25">
      <c r="A1" s="1" t="s">
        <v>52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f>Pop5_H!B4+Pop5_F!B4</f>
        <v>20166.52</v>
      </c>
      <c r="C4" s="29">
        <f>Pop5_H!C4+Pop5_F!C4</f>
        <v>16469.129999999997</v>
      </c>
      <c r="D4" s="29">
        <f>Pop5_H!D4+Pop5_F!D4</f>
        <v>0</v>
      </c>
      <c r="E4" s="29">
        <f>Pop5_H!E4+Pop5_F!E4</f>
        <v>161769.33000000002</v>
      </c>
      <c r="F4" s="29">
        <f>Pop5_H!F4+Pop5_F!F4</f>
        <v>1801.43</v>
      </c>
      <c r="G4" s="27">
        <f>Pop5_H!G4+Pop5_F!G4</f>
        <v>16565.68</v>
      </c>
      <c r="H4" s="11">
        <f>Pop5_H!H4+Pop5_F!H4</f>
        <v>216772.09000000003</v>
      </c>
    </row>
    <row r="5" spans="1:8" x14ac:dyDescent="0.25">
      <c r="A5" s="19" t="s">
        <v>30</v>
      </c>
      <c r="B5" s="18">
        <f>Pop5_H!B5+Pop5_F!B5</f>
        <v>108014.97</v>
      </c>
      <c r="C5" s="4">
        <f>Pop5_H!C5+Pop5_F!C5</f>
        <v>60921.3</v>
      </c>
      <c r="D5" s="4">
        <f>Pop5_H!D5+Pop5_F!D5</f>
        <v>0</v>
      </c>
      <c r="E5" s="4">
        <f>Pop5_H!E5+Pop5_F!E5</f>
        <v>100038.79000000001</v>
      </c>
      <c r="F5" s="4">
        <f>Pop5_H!F5+Pop5_F!F5</f>
        <v>15373.97</v>
      </c>
      <c r="G5" s="22">
        <f>Pop5_H!G5+Pop5_F!G5</f>
        <v>27612.2</v>
      </c>
      <c r="H5" s="12">
        <f>Pop5_H!H5+Pop5_F!H5</f>
        <v>311961.23</v>
      </c>
    </row>
    <row r="6" spans="1:8" x14ac:dyDescent="0.25">
      <c r="A6" s="19" t="s">
        <v>31</v>
      </c>
      <c r="B6" s="18">
        <f>Pop5_H!B6+Pop5_F!B6</f>
        <v>938819.08000000007</v>
      </c>
      <c r="C6" s="4">
        <f>Pop5_H!C6+Pop5_F!C6</f>
        <v>321949.58</v>
      </c>
      <c r="D6" s="4">
        <f>Pop5_H!D6+Pop5_F!D6</f>
        <v>725.42000000000007</v>
      </c>
      <c r="E6" s="4">
        <f>Pop5_H!E6+Pop5_F!E6</f>
        <v>43004.880000000005</v>
      </c>
      <c r="F6" s="4">
        <f>Pop5_H!F6+Pop5_F!F6</f>
        <v>162339.00999999998</v>
      </c>
      <c r="G6" s="22">
        <f>Pop5_H!G6+Pop5_F!G6</f>
        <v>130994.66</v>
      </c>
      <c r="H6" s="12">
        <f>Pop5_H!H6+Pop5_F!H6</f>
        <v>1597832.63</v>
      </c>
    </row>
    <row r="7" spans="1:8" x14ac:dyDescent="0.25">
      <c r="A7" s="19" t="s">
        <v>32</v>
      </c>
      <c r="B7" s="18">
        <f>Pop5_H!B7+Pop5_F!B7</f>
        <v>1177271.25</v>
      </c>
      <c r="C7" s="4">
        <f>Pop5_H!C7+Pop5_F!C7</f>
        <v>267933.21000000002</v>
      </c>
      <c r="D7" s="4">
        <f>Pop5_H!D7+Pop5_F!D7</f>
        <v>7114.91</v>
      </c>
      <c r="E7" s="4">
        <f>Pop5_H!E7+Pop5_F!E7</f>
        <v>28.62</v>
      </c>
      <c r="F7" s="4">
        <f>Pop5_H!F7+Pop5_F!F7</f>
        <v>138867.19</v>
      </c>
      <c r="G7" s="22">
        <f>Pop5_H!G7+Pop5_F!G7</f>
        <v>133121.94</v>
      </c>
      <c r="H7" s="12">
        <f>Pop5_H!H7+Pop5_F!H7</f>
        <v>1724337.12</v>
      </c>
    </row>
    <row r="8" spans="1:8" x14ac:dyDescent="0.25">
      <c r="A8" s="19" t="s">
        <v>33</v>
      </c>
      <c r="B8" s="18">
        <f>Pop5_H!B8+Pop5_F!B8</f>
        <v>436377.31</v>
      </c>
      <c r="C8" s="4">
        <f>Pop5_H!C8+Pop5_F!C8</f>
        <v>100585.91</v>
      </c>
      <c r="D8" s="4">
        <f>Pop5_H!D8+Pop5_F!D8</f>
        <v>187868.15</v>
      </c>
      <c r="E8" s="4">
        <f>Pop5_H!E8+Pop5_F!E8</f>
        <v>0.88</v>
      </c>
      <c r="F8" s="4">
        <f>Pop5_H!F8+Pop5_F!F8</f>
        <v>90215.95</v>
      </c>
      <c r="G8" s="22">
        <f>Pop5_H!G8+Pop5_F!G8</f>
        <v>97412.47</v>
      </c>
      <c r="H8" s="12">
        <f>Pop5_H!H8+Pop5_F!H8</f>
        <v>912460.67000000016</v>
      </c>
    </row>
    <row r="9" spans="1:8" x14ac:dyDescent="0.25">
      <c r="A9" s="19" t="s">
        <v>59</v>
      </c>
      <c r="B9" s="18">
        <f>Pop5_H!B9+Pop5_F!B9</f>
        <v>54448.77</v>
      </c>
      <c r="C9" s="4">
        <f>Pop5_H!C9+Pop5_F!C9</f>
        <v>4761.45</v>
      </c>
      <c r="D9" s="4">
        <f>Pop5_H!D9+Pop5_F!D9</f>
        <v>1001715.68</v>
      </c>
      <c r="E9" s="4">
        <f>Pop5_H!E9+Pop5_F!E9</f>
        <v>0</v>
      </c>
      <c r="F9" s="4">
        <f>Pop5_H!F9+Pop5_F!F9</f>
        <v>60226.77</v>
      </c>
      <c r="G9" s="22">
        <f>Pop5_H!G9+Pop5_F!G9</f>
        <v>30412.93</v>
      </c>
      <c r="H9" s="12">
        <f>Pop5_H!H9+Pop5_F!H9</f>
        <v>1151565.6000000001</v>
      </c>
    </row>
    <row r="10" spans="1:8" x14ac:dyDescent="0.25">
      <c r="A10" s="42" t="s">
        <v>113</v>
      </c>
      <c r="B10" s="21">
        <f>Pop5_H!B10+Pop5_F!B10</f>
        <v>2735097.9000000004</v>
      </c>
      <c r="C10" s="10">
        <f>Pop5_H!C10+Pop5_F!C10</f>
        <v>772620.58000000007</v>
      </c>
      <c r="D10" s="10">
        <f>Pop5_H!D10+Pop5_F!D10</f>
        <v>1197424.1600000001</v>
      </c>
      <c r="E10" s="10">
        <f>Pop5_H!E10+Pop5_F!E10</f>
        <v>304842.5</v>
      </c>
      <c r="F10" s="10">
        <f>Pop5_H!F10+Pop5_F!F10</f>
        <v>468824.32000000001</v>
      </c>
      <c r="G10" s="24">
        <f>Pop5_H!G10+Pop5_F!G10</f>
        <v>436119.88</v>
      </c>
      <c r="H10" s="13">
        <f>Pop5_H!H10+Pop5_F!H10</f>
        <v>5914929.3399999999</v>
      </c>
    </row>
    <row r="11" spans="1:8" x14ac:dyDescent="0.25">
      <c r="A11" s="48" t="s">
        <v>296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745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f>Pop5_H!B17+Pop5_F!B17</f>
        <v>412081.81</v>
      </c>
      <c r="C17" s="29">
        <f>Pop5_H!C17+Pop5_F!C17</f>
        <v>212279.72999999998</v>
      </c>
      <c r="D17" s="29">
        <f>Pop5_H!D17+Pop5_F!D17</f>
        <v>0</v>
      </c>
      <c r="E17" s="29">
        <f>Pop5_H!E17+Pop5_F!E17</f>
        <v>2974913.37</v>
      </c>
      <c r="F17" s="29">
        <f>Pop5_H!F17+Pop5_F!F17</f>
        <v>7382.0199999999995</v>
      </c>
      <c r="G17" s="27">
        <f>Pop5_H!G17+Pop5_F!G17</f>
        <v>130891.05</v>
      </c>
      <c r="H17" s="11">
        <f>Pop5_H!H17+Pop5_F!H17</f>
        <v>3737547.9800000004</v>
      </c>
    </row>
    <row r="18" spans="1:8" x14ac:dyDescent="0.25">
      <c r="A18" s="19" t="s">
        <v>30</v>
      </c>
      <c r="B18" s="18">
        <f>Pop5_H!B18+Pop5_F!B18</f>
        <v>1677858.1800000002</v>
      </c>
      <c r="C18" s="4">
        <f>Pop5_H!C18+Pop5_F!C18</f>
        <v>562136.23</v>
      </c>
      <c r="D18" s="4">
        <f>Pop5_H!D18+Pop5_F!D18</f>
        <v>0</v>
      </c>
      <c r="E18" s="4">
        <f>Pop5_H!E18+Pop5_F!E18</f>
        <v>893645.77</v>
      </c>
      <c r="F18" s="4">
        <f>Pop5_H!F18+Pop5_F!F18</f>
        <v>37001.15</v>
      </c>
      <c r="G18" s="22">
        <f>Pop5_H!G18+Pop5_F!G18</f>
        <v>151656.91999999998</v>
      </c>
      <c r="H18" s="12">
        <f>Pop5_H!H18+Pop5_F!H18</f>
        <v>3322298.25</v>
      </c>
    </row>
    <row r="19" spans="1:8" x14ac:dyDescent="0.25">
      <c r="A19" s="19" t="s">
        <v>31</v>
      </c>
      <c r="B19" s="18">
        <f>Pop5_H!B19+Pop5_F!B19</f>
        <v>8177276.1299999999</v>
      </c>
      <c r="C19" s="4">
        <f>Pop5_H!C19+Pop5_F!C19</f>
        <v>1212943.33</v>
      </c>
      <c r="D19" s="4">
        <f>Pop5_H!D19+Pop5_F!D19</f>
        <v>3126.33</v>
      </c>
      <c r="E19" s="4">
        <f>Pop5_H!E19+Pop5_F!E19</f>
        <v>104430.55</v>
      </c>
      <c r="F19" s="4">
        <f>Pop5_H!F19+Pop5_F!F19</f>
        <v>258984.07</v>
      </c>
      <c r="G19" s="22">
        <f>Pop5_H!G19+Pop5_F!G19</f>
        <v>394932.5</v>
      </c>
      <c r="H19" s="12">
        <f>Pop5_H!H19+Pop5_F!H19</f>
        <v>10151692.91</v>
      </c>
    </row>
    <row r="20" spans="1:8" x14ac:dyDescent="0.25">
      <c r="A20" s="19" t="s">
        <v>32</v>
      </c>
      <c r="B20" s="18">
        <f>Pop5_H!B20+Pop5_F!B20</f>
        <v>9366183.3300000001</v>
      </c>
      <c r="C20" s="4">
        <f>Pop5_H!C20+Pop5_F!C20</f>
        <v>858610.35000000009</v>
      </c>
      <c r="D20" s="4">
        <f>Pop5_H!D20+Pop5_F!D20</f>
        <v>52391.509999999995</v>
      </c>
      <c r="E20" s="4">
        <f>Pop5_H!E20+Pop5_F!E20</f>
        <v>45.480000000000004</v>
      </c>
      <c r="F20" s="4">
        <f>Pop5_H!F20+Pop5_F!F20</f>
        <v>300249.08999999997</v>
      </c>
      <c r="G20" s="22">
        <f>Pop5_H!G20+Pop5_F!G20</f>
        <v>569535.88</v>
      </c>
      <c r="H20" s="12">
        <f>Pop5_H!H20+Pop5_F!H20</f>
        <v>11147015.640000001</v>
      </c>
    </row>
    <row r="21" spans="1:8" x14ac:dyDescent="0.25">
      <c r="A21" s="19" t="s">
        <v>33</v>
      </c>
      <c r="B21" s="18">
        <f>Pop5_H!B21+Pop5_F!B21</f>
        <v>3574039.25</v>
      </c>
      <c r="C21" s="4">
        <f>Pop5_H!C21+Pop5_F!C21</f>
        <v>388523.70999999996</v>
      </c>
      <c r="D21" s="4">
        <f>Pop5_H!D21+Pop5_F!D21</f>
        <v>2474266.7199999997</v>
      </c>
      <c r="E21" s="4">
        <f>Pop5_H!E21+Pop5_F!E21</f>
        <v>4.1099999999999994</v>
      </c>
      <c r="F21" s="4">
        <f>Pop5_H!F21+Pop5_F!F21</f>
        <v>285801.94999999995</v>
      </c>
      <c r="G21" s="22">
        <f>Pop5_H!G21+Pop5_F!G21</f>
        <v>488047.45</v>
      </c>
      <c r="H21" s="12">
        <f>Pop5_H!H21+Pop5_F!H21</f>
        <v>7210683.1900000004</v>
      </c>
    </row>
    <row r="22" spans="1:8" x14ac:dyDescent="0.25">
      <c r="A22" s="19" t="s">
        <v>59</v>
      </c>
      <c r="B22" s="18">
        <f>Pop5_H!B22+Pop5_F!B22</f>
        <v>315452.21000000002</v>
      </c>
      <c r="C22" s="4">
        <f>Pop5_H!C22+Pop5_F!C22</f>
        <v>14853.85</v>
      </c>
      <c r="D22" s="4">
        <f>Pop5_H!D22+Pop5_F!D22</f>
        <v>10861844.299999999</v>
      </c>
      <c r="E22" s="4">
        <f>Pop5_H!E22+Pop5_F!E22</f>
        <v>0</v>
      </c>
      <c r="F22" s="4">
        <f>Pop5_H!F22+Pop5_F!F22</f>
        <v>213419.87999999998</v>
      </c>
      <c r="G22" s="22">
        <f>Pop5_H!G22+Pop5_F!G22</f>
        <v>107984.87999999999</v>
      </c>
      <c r="H22" s="12">
        <f>Pop5_H!H22+Pop5_F!H22</f>
        <v>11513555.119999999</v>
      </c>
    </row>
    <row r="23" spans="1:8" x14ac:dyDescent="0.25">
      <c r="A23" s="42" t="s">
        <v>113</v>
      </c>
      <c r="B23" s="21">
        <f>Pop5_H!B23+Pop5_F!B23</f>
        <v>23522890.909999996</v>
      </c>
      <c r="C23" s="10">
        <f>Pop5_H!C23+Pop5_F!C23</f>
        <v>3249347.2</v>
      </c>
      <c r="D23" s="10">
        <f>Pop5_H!D23+Pop5_F!D23</f>
        <v>13391628.859999999</v>
      </c>
      <c r="E23" s="10">
        <f>Pop5_H!E23+Pop5_F!E23</f>
        <v>3973039.2800000003</v>
      </c>
      <c r="F23" s="10">
        <f>Pop5_H!F23+Pop5_F!F23</f>
        <v>1102838.1600000001</v>
      </c>
      <c r="G23" s="24">
        <f>Pop5_H!G23+Pop5_F!G23</f>
        <v>1843048.6800000002</v>
      </c>
      <c r="H23" s="13">
        <f>Pop5_H!H23+Pop5_F!H23</f>
        <v>47082793.089999996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745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0">B4+B17</f>
        <v>432248.33</v>
      </c>
      <c r="C29" s="29">
        <f t="shared" si="0"/>
        <v>228748.86</v>
      </c>
      <c r="D29" s="29">
        <f t="shared" si="0"/>
        <v>0</v>
      </c>
      <c r="E29" s="29">
        <f t="shared" si="0"/>
        <v>3136682.7</v>
      </c>
      <c r="F29" s="29">
        <f t="shared" si="0"/>
        <v>9183.4499999999989</v>
      </c>
      <c r="G29" s="27">
        <f t="shared" si="0"/>
        <v>147456.73000000001</v>
      </c>
      <c r="H29" s="11">
        <f t="shared" si="0"/>
        <v>3954320.0700000003</v>
      </c>
    </row>
    <row r="30" spans="1:8" x14ac:dyDescent="0.25">
      <c r="A30" s="19" t="s">
        <v>30</v>
      </c>
      <c r="B30" s="18">
        <f t="shared" si="0"/>
        <v>1785873.1500000001</v>
      </c>
      <c r="C30" s="4">
        <f t="shared" si="0"/>
        <v>623057.53</v>
      </c>
      <c r="D30" s="4">
        <f t="shared" si="0"/>
        <v>0</v>
      </c>
      <c r="E30" s="4">
        <f t="shared" si="0"/>
        <v>993684.56</v>
      </c>
      <c r="F30" s="4">
        <f t="shared" si="0"/>
        <v>52375.12</v>
      </c>
      <c r="G30" s="22">
        <f t="shared" si="0"/>
        <v>179269.12</v>
      </c>
      <c r="H30" s="12">
        <f t="shared" si="0"/>
        <v>3634259.48</v>
      </c>
    </row>
    <row r="31" spans="1:8" x14ac:dyDescent="0.25">
      <c r="A31" s="19" t="s">
        <v>31</v>
      </c>
      <c r="B31" s="18">
        <f t="shared" si="0"/>
        <v>9116095.2100000009</v>
      </c>
      <c r="C31" s="4">
        <f t="shared" si="0"/>
        <v>1534892.9100000001</v>
      </c>
      <c r="D31" s="4">
        <f t="shared" si="0"/>
        <v>3851.75</v>
      </c>
      <c r="E31" s="4">
        <f t="shared" si="0"/>
        <v>147435.43</v>
      </c>
      <c r="F31" s="4">
        <f t="shared" si="0"/>
        <v>421323.07999999996</v>
      </c>
      <c r="G31" s="22">
        <f t="shared" si="0"/>
        <v>525927.16</v>
      </c>
      <c r="H31" s="12">
        <f t="shared" si="0"/>
        <v>11749525.539999999</v>
      </c>
    </row>
    <row r="32" spans="1:8" x14ac:dyDescent="0.25">
      <c r="A32" s="19" t="s">
        <v>32</v>
      </c>
      <c r="B32" s="18">
        <f t="shared" si="0"/>
        <v>10543454.58</v>
      </c>
      <c r="C32" s="4">
        <f t="shared" si="0"/>
        <v>1126543.56</v>
      </c>
      <c r="D32" s="4">
        <f t="shared" si="0"/>
        <v>59506.42</v>
      </c>
      <c r="E32" s="4">
        <f t="shared" si="0"/>
        <v>74.100000000000009</v>
      </c>
      <c r="F32" s="4">
        <f t="shared" si="0"/>
        <v>439116.27999999997</v>
      </c>
      <c r="G32" s="22">
        <f t="shared" si="0"/>
        <v>702657.82000000007</v>
      </c>
      <c r="H32" s="12">
        <f t="shared" si="0"/>
        <v>12871352.760000002</v>
      </c>
    </row>
    <row r="33" spans="1:8" x14ac:dyDescent="0.25">
      <c r="A33" s="19" t="s">
        <v>33</v>
      </c>
      <c r="B33" s="18">
        <f t="shared" si="0"/>
        <v>4010416.56</v>
      </c>
      <c r="C33" s="4">
        <f t="shared" si="0"/>
        <v>489109.62</v>
      </c>
      <c r="D33" s="4">
        <f t="shared" si="0"/>
        <v>2662134.8699999996</v>
      </c>
      <c r="E33" s="4">
        <f t="shared" si="0"/>
        <v>4.9899999999999993</v>
      </c>
      <c r="F33" s="4">
        <f t="shared" si="0"/>
        <v>376017.89999999997</v>
      </c>
      <c r="G33" s="22">
        <f t="shared" si="0"/>
        <v>585459.92000000004</v>
      </c>
      <c r="H33" s="12">
        <f t="shared" si="0"/>
        <v>8123143.8600000003</v>
      </c>
    </row>
    <row r="34" spans="1:8" x14ac:dyDescent="0.25">
      <c r="A34" s="19" t="s">
        <v>59</v>
      </c>
      <c r="B34" s="18">
        <f t="shared" si="0"/>
        <v>369900.98000000004</v>
      </c>
      <c r="C34" s="4">
        <f t="shared" si="0"/>
        <v>19615.3</v>
      </c>
      <c r="D34" s="4">
        <f t="shared" si="0"/>
        <v>11863559.979999999</v>
      </c>
      <c r="E34" s="4">
        <f t="shared" si="0"/>
        <v>0</v>
      </c>
      <c r="F34" s="4">
        <f t="shared" si="0"/>
        <v>273646.64999999997</v>
      </c>
      <c r="G34" s="22">
        <f t="shared" si="0"/>
        <v>138397.81</v>
      </c>
      <c r="H34" s="12">
        <f t="shared" si="0"/>
        <v>12665120.719999999</v>
      </c>
    </row>
    <row r="35" spans="1:8" x14ac:dyDescent="0.25">
      <c r="A35" s="42" t="s">
        <v>113</v>
      </c>
      <c r="B35" s="21">
        <f t="shared" si="0"/>
        <v>26257988.809999995</v>
      </c>
      <c r="C35" s="10">
        <f t="shared" si="0"/>
        <v>4021967.7800000003</v>
      </c>
      <c r="D35" s="10">
        <f t="shared" si="0"/>
        <v>14589053.02</v>
      </c>
      <c r="E35" s="10">
        <f t="shared" si="0"/>
        <v>4277881.78</v>
      </c>
      <c r="F35" s="10">
        <f t="shared" si="0"/>
        <v>1571662.4800000002</v>
      </c>
      <c r="G35" s="24">
        <f t="shared" si="0"/>
        <v>2279168.56</v>
      </c>
      <c r="H35" s="13">
        <f t="shared" si="0"/>
        <v>52997722.429999992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8" x14ac:dyDescent="0.25">
      <c r="A1" s="1" t="s">
        <v>79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8" x14ac:dyDescent="0.25">
      <c r="A4" s="17" t="s">
        <v>36</v>
      </c>
      <c r="B4" s="26">
        <v>13428.43</v>
      </c>
      <c r="C4" s="29">
        <v>8835.3799999999992</v>
      </c>
      <c r="D4" s="29">
        <v>0</v>
      </c>
      <c r="E4" s="29">
        <v>82073.8</v>
      </c>
      <c r="F4" s="29">
        <v>141.71</v>
      </c>
      <c r="G4" s="27">
        <v>10786.29</v>
      </c>
      <c r="H4" s="11">
        <f>SUM(B4:G4)</f>
        <v>115265.61000000002</v>
      </c>
    </row>
    <row r="5" spans="1:8" x14ac:dyDescent="0.25">
      <c r="A5" s="19" t="s">
        <v>30</v>
      </c>
      <c r="B5" s="18">
        <v>59553.51</v>
      </c>
      <c r="C5" s="4">
        <v>29097.01</v>
      </c>
      <c r="D5" s="4">
        <v>0</v>
      </c>
      <c r="E5" s="4">
        <v>45318.67</v>
      </c>
      <c r="F5" s="4">
        <v>410.88</v>
      </c>
      <c r="G5" s="22">
        <v>16205.67</v>
      </c>
      <c r="H5" s="12">
        <f t="shared" ref="H5:H10" si="0">SUM(B5:G5)</f>
        <v>150585.74000000002</v>
      </c>
    </row>
    <row r="6" spans="1:8" x14ac:dyDescent="0.25">
      <c r="A6" s="19" t="s">
        <v>31</v>
      </c>
      <c r="B6" s="18">
        <v>516167.9</v>
      </c>
      <c r="C6" s="4">
        <v>131810.51</v>
      </c>
      <c r="D6" s="4">
        <v>330.98</v>
      </c>
      <c r="E6" s="4">
        <v>19917.740000000002</v>
      </c>
      <c r="F6" s="4">
        <v>3226.11</v>
      </c>
      <c r="G6" s="22">
        <v>64538.77</v>
      </c>
      <c r="H6" s="12">
        <f t="shared" si="0"/>
        <v>735992.01</v>
      </c>
    </row>
    <row r="7" spans="1:8" x14ac:dyDescent="0.25">
      <c r="A7" s="19" t="s">
        <v>32</v>
      </c>
      <c r="B7" s="18">
        <v>647364.64</v>
      </c>
      <c r="C7" s="4">
        <v>128358.11</v>
      </c>
      <c r="D7" s="4">
        <v>3347.73</v>
      </c>
      <c r="E7" s="4">
        <v>17.41</v>
      </c>
      <c r="F7" s="4">
        <v>4102.62</v>
      </c>
      <c r="G7" s="22">
        <v>69456.649999999994</v>
      </c>
      <c r="H7" s="12">
        <f t="shared" si="0"/>
        <v>852647.16</v>
      </c>
    </row>
    <row r="8" spans="1:8" x14ac:dyDescent="0.25">
      <c r="A8" s="19" t="s">
        <v>33</v>
      </c>
      <c r="B8" s="18">
        <v>237964.85</v>
      </c>
      <c r="C8" s="4">
        <v>54446.3</v>
      </c>
      <c r="D8" s="4">
        <v>95468.4</v>
      </c>
      <c r="E8" s="4">
        <v>0.88</v>
      </c>
      <c r="F8" s="4">
        <v>2967.23</v>
      </c>
      <c r="G8" s="22">
        <v>48273.94</v>
      </c>
      <c r="H8" s="12">
        <f t="shared" si="0"/>
        <v>439121.60000000003</v>
      </c>
    </row>
    <row r="9" spans="1:8" x14ac:dyDescent="0.25">
      <c r="A9" s="28" t="s">
        <v>59</v>
      </c>
      <c r="B9" s="125">
        <v>33700.03</v>
      </c>
      <c r="C9" s="122">
        <v>2812.18</v>
      </c>
      <c r="D9" s="122">
        <v>528929.49</v>
      </c>
      <c r="E9" s="122">
        <v>0</v>
      </c>
      <c r="F9" s="122">
        <v>1989.1</v>
      </c>
      <c r="G9" s="122">
        <v>11455.62</v>
      </c>
      <c r="H9" s="53">
        <f t="shared" si="0"/>
        <v>578886.41999999993</v>
      </c>
    </row>
    <row r="10" spans="1:8" x14ac:dyDescent="0.25">
      <c r="A10" s="42" t="s">
        <v>113</v>
      </c>
      <c r="B10" s="85">
        <f>SUM(B4:B9)</f>
        <v>1508179.36</v>
      </c>
      <c r="C10" s="86">
        <f t="shared" ref="C10:G10" si="1">SUM(C4:C9)</f>
        <v>355359.49</v>
      </c>
      <c r="D10" s="86">
        <f t="shared" si="1"/>
        <v>628076.6</v>
      </c>
      <c r="E10" s="86">
        <f t="shared" si="1"/>
        <v>147328.5</v>
      </c>
      <c r="F10" s="86">
        <f t="shared" si="1"/>
        <v>12837.65</v>
      </c>
      <c r="G10" s="87">
        <f t="shared" si="1"/>
        <v>220716.94</v>
      </c>
      <c r="H10" s="13">
        <f t="shared" si="0"/>
        <v>2872498.54</v>
      </c>
    </row>
    <row r="11" spans="1:8" x14ac:dyDescent="0.25">
      <c r="A11" s="48" t="s">
        <v>296</v>
      </c>
      <c r="B11" s="40"/>
      <c r="C11" s="40"/>
      <c r="D11" s="40"/>
      <c r="E11" s="40"/>
      <c r="F11" s="40"/>
      <c r="G11" s="40"/>
      <c r="H11" s="40"/>
    </row>
    <row r="12" spans="1:8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9" t="s">
        <v>745</v>
      </c>
      <c r="B13" s="40"/>
      <c r="C13" s="40"/>
      <c r="D13" s="40"/>
      <c r="E13" s="40"/>
      <c r="F13" s="40"/>
      <c r="G13" s="40"/>
      <c r="H13" s="40"/>
    </row>
    <row r="15" spans="1:8" x14ac:dyDescent="0.25">
      <c r="A15" s="3" t="s">
        <v>70</v>
      </c>
    </row>
    <row r="16" spans="1:8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8" x14ac:dyDescent="0.25">
      <c r="A17" s="17" t="s">
        <v>36</v>
      </c>
      <c r="B17" s="26">
        <v>260644.84</v>
      </c>
      <c r="C17" s="29">
        <v>119323.51</v>
      </c>
      <c r="D17" s="29">
        <v>0</v>
      </c>
      <c r="E17" s="29">
        <v>1461070.04</v>
      </c>
      <c r="F17" s="29">
        <v>865.16</v>
      </c>
      <c r="G17" s="27">
        <v>74663.210000000006</v>
      </c>
      <c r="H17" s="11">
        <f>SUM(B17:G17)</f>
        <v>1916566.76</v>
      </c>
    </row>
    <row r="18" spans="1:8" x14ac:dyDescent="0.25">
      <c r="A18" s="19" t="s">
        <v>30</v>
      </c>
      <c r="B18" s="18">
        <v>886690.43</v>
      </c>
      <c r="C18" s="4">
        <v>305605.90999999997</v>
      </c>
      <c r="D18" s="4">
        <v>0</v>
      </c>
      <c r="E18" s="4">
        <v>408095.93</v>
      </c>
      <c r="F18" s="4">
        <v>1241.22</v>
      </c>
      <c r="G18" s="22">
        <v>86998.48</v>
      </c>
      <c r="H18" s="12">
        <f t="shared" ref="H18:H23" si="2">SUM(B18:G18)</f>
        <v>1688631.97</v>
      </c>
    </row>
    <row r="19" spans="1:8" x14ac:dyDescent="0.25">
      <c r="A19" s="19" t="s">
        <v>31</v>
      </c>
      <c r="B19" s="18">
        <v>4195581.76</v>
      </c>
      <c r="C19" s="4">
        <v>587807.18999999994</v>
      </c>
      <c r="D19" s="4">
        <v>1358.61</v>
      </c>
      <c r="E19" s="4">
        <v>48939</v>
      </c>
      <c r="F19" s="4">
        <v>7934</v>
      </c>
      <c r="G19" s="22">
        <v>200564.75</v>
      </c>
      <c r="H19" s="12">
        <f t="shared" si="2"/>
        <v>5042185.3099999996</v>
      </c>
    </row>
    <row r="20" spans="1:8" x14ac:dyDescent="0.25">
      <c r="A20" s="19" t="s">
        <v>32</v>
      </c>
      <c r="B20" s="18">
        <v>4772975.13</v>
      </c>
      <c r="C20" s="4">
        <v>410698.03</v>
      </c>
      <c r="D20" s="4">
        <v>23994.03</v>
      </c>
      <c r="E20" s="4">
        <v>23.52</v>
      </c>
      <c r="F20" s="4">
        <v>12030.35</v>
      </c>
      <c r="G20" s="22">
        <v>285997.88</v>
      </c>
      <c r="H20" s="12">
        <f t="shared" si="2"/>
        <v>5505718.9399999995</v>
      </c>
    </row>
    <row r="21" spans="1:8" x14ac:dyDescent="0.25">
      <c r="A21" s="19" t="s">
        <v>33</v>
      </c>
      <c r="B21" s="18">
        <v>1771925.68</v>
      </c>
      <c r="C21" s="4">
        <v>188079.05</v>
      </c>
      <c r="D21" s="4">
        <v>1273259.8</v>
      </c>
      <c r="E21" s="4">
        <v>3.11</v>
      </c>
      <c r="F21" s="4">
        <v>7875.79</v>
      </c>
      <c r="G21" s="22">
        <v>229031.98</v>
      </c>
      <c r="H21" s="12">
        <f t="shared" si="2"/>
        <v>3470175.41</v>
      </c>
    </row>
    <row r="22" spans="1:8" x14ac:dyDescent="0.25">
      <c r="A22" s="28" t="s">
        <v>59</v>
      </c>
      <c r="B22" s="18">
        <v>175344.1</v>
      </c>
      <c r="C22" s="4">
        <v>6639.02</v>
      </c>
      <c r="D22" s="4">
        <v>4614664.68</v>
      </c>
      <c r="E22" s="4">
        <v>0</v>
      </c>
      <c r="F22" s="4">
        <v>11016.33</v>
      </c>
      <c r="G22" s="22">
        <v>34885.509999999995</v>
      </c>
      <c r="H22" s="53">
        <f t="shared" si="2"/>
        <v>4842549.6399999997</v>
      </c>
    </row>
    <row r="23" spans="1:8" x14ac:dyDescent="0.25">
      <c r="A23" s="42" t="s">
        <v>113</v>
      </c>
      <c r="B23" s="85">
        <f>SUM(B17:B22)</f>
        <v>12063161.939999999</v>
      </c>
      <c r="C23" s="86">
        <f t="shared" ref="C23" si="3">SUM(C17:C22)</f>
        <v>1618152.71</v>
      </c>
      <c r="D23" s="86">
        <f t="shared" ref="D23" si="4">SUM(D17:D22)</f>
        <v>5913277.1199999992</v>
      </c>
      <c r="E23" s="86">
        <f t="shared" ref="E23" si="5">SUM(E17:E22)</f>
        <v>1918131.6</v>
      </c>
      <c r="F23" s="86">
        <f t="shared" ref="F23" si="6">SUM(F17:F22)</f>
        <v>40962.850000000006</v>
      </c>
      <c r="G23" s="87">
        <f t="shared" ref="G23" si="7">SUM(G17:G22)</f>
        <v>912141.81</v>
      </c>
      <c r="H23" s="13">
        <f t="shared" si="2"/>
        <v>22465828.029999997</v>
      </c>
    </row>
    <row r="24" spans="1:8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8" x14ac:dyDescent="0.25">
      <c r="A25" s="39" t="s">
        <v>745</v>
      </c>
      <c r="B25" s="40"/>
      <c r="C25" s="40"/>
      <c r="D25" s="40"/>
      <c r="E25" s="40"/>
      <c r="F25" s="40"/>
      <c r="G25" s="40"/>
      <c r="H25" s="40"/>
    </row>
    <row r="27" spans="1:8" x14ac:dyDescent="0.25">
      <c r="A27" s="3" t="s">
        <v>71</v>
      </c>
    </row>
    <row r="28" spans="1:8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8" x14ac:dyDescent="0.25">
      <c r="A29" s="17" t="s">
        <v>36</v>
      </c>
      <c r="B29" s="26">
        <f t="shared" ref="B29:H35" si="8">B4+B17</f>
        <v>274073.27</v>
      </c>
      <c r="C29" s="29">
        <f t="shared" si="8"/>
        <v>128158.89</v>
      </c>
      <c r="D29" s="29">
        <f t="shared" si="8"/>
        <v>0</v>
      </c>
      <c r="E29" s="29">
        <f t="shared" si="8"/>
        <v>1543143.84</v>
      </c>
      <c r="F29" s="29">
        <f t="shared" si="8"/>
        <v>1006.87</v>
      </c>
      <c r="G29" s="27">
        <f t="shared" si="8"/>
        <v>85449.5</v>
      </c>
      <c r="H29" s="11">
        <f t="shared" si="8"/>
        <v>2031832.37</v>
      </c>
    </row>
    <row r="30" spans="1:8" x14ac:dyDescent="0.25">
      <c r="A30" s="19" t="s">
        <v>30</v>
      </c>
      <c r="B30" s="18">
        <f t="shared" si="8"/>
        <v>946243.94000000006</v>
      </c>
      <c r="C30" s="4">
        <f t="shared" si="8"/>
        <v>334702.92</v>
      </c>
      <c r="D30" s="4">
        <f t="shared" si="8"/>
        <v>0</v>
      </c>
      <c r="E30" s="4">
        <f t="shared" si="8"/>
        <v>453414.6</v>
      </c>
      <c r="F30" s="4">
        <f t="shared" si="8"/>
        <v>1652.1</v>
      </c>
      <c r="G30" s="22">
        <f t="shared" si="8"/>
        <v>103204.15</v>
      </c>
      <c r="H30" s="12">
        <f t="shared" si="8"/>
        <v>1839217.71</v>
      </c>
    </row>
    <row r="31" spans="1:8" x14ac:dyDescent="0.25">
      <c r="A31" s="19" t="s">
        <v>31</v>
      </c>
      <c r="B31" s="18">
        <f t="shared" si="8"/>
        <v>4711749.66</v>
      </c>
      <c r="C31" s="4">
        <f t="shared" si="8"/>
        <v>719617.7</v>
      </c>
      <c r="D31" s="4">
        <f t="shared" si="8"/>
        <v>1689.59</v>
      </c>
      <c r="E31" s="4">
        <f t="shared" si="8"/>
        <v>68856.740000000005</v>
      </c>
      <c r="F31" s="4">
        <f t="shared" si="8"/>
        <v>11160.11</v>
      </c>
      <c r="G31" s="22">
        <f t="shared" si="8"/>
        <v>265103.52</v>
      </c>
      <c r="H31" s="12">
        <f t="shared" si="8"/>
        <v>5778177.3199999994</v>
      </c>
    </row>
    <row r="32" spans="1:8" x14ac:dyDescent="0.25">
      <c r="A32" s="19" t="s">
        <v>32</v>
      </c>
      <c r="B32" s="18">
        <f t="shared" si="8"/>
        <v>5420339.7699999996</v>
      </c>
      <c r="C32" s="4">
        <f t="shared" si="8"/>
        <v>539056.14</v>
      </c>
      <c r="D32" s="4">
        <f t="shared" si="8"/>
        <v>27341.759999999998</v>
      </c>
      <c r="E32" s="4">
        <f t="shared" si="8"/>
        <v>40.93</v>
      </c>
      <c r="F32" s="4">
        <f t="shared" si="8"/>
        <v>16132.970000000001</v>
      </c>
      <c r="G32" s="22">
        <f t="shared" si="8"/>
        <v>355454.53</v>
      </c>
      <c r="H32" s="12">
        <f t="shared" si="8"/>
        <v>6358366.0999999996</v>
      </c>
    </row>
    <row r="33" spans="1:8" x14ac:dyDescent="0.25">
      <c r="A33" s="19" t="s">
        <v>33</v>
      </c>
      <c r="B33" s="18">
        <f t="shared" si="8"/>
        <v>2009890.53</v>
      </c>
      <c r="C33" s="4">
        <f t="shared" si="8"/>
        <v>242525.34999999998</v>
      </c>
      <c r="D33" s="4">
        <f t="shared" si="8"/>
        <v>1368728.2</v>
      </c>
      <c r="E33" s="4">
        <f t="shared" si="8"/>
        <v>3.9899999999999998</v>
      </c>
      <c r="F33" s="4">
        <f t="shared" si="8"/>
        <v>10843.02</v>
      </c>
      <c r="G33" s="22">
        <f t="shared" si="8"/>
        <v>277305.92000000004</v>
      </c>
      <c r="H33" s="12">
        <f t="shared" si="8"/>
        <v>3909297.0100000002</v>
      </c>
    </row>
    <row r="34" spans="1:8" x14ac:dyDescent="0.25">
      <c r="A34" s="19" t="s">
        <v>59</v>
      </c>
      <c r="B34" s="18">
        <f t="shared" si="8"/>
        <v>209044.13</v>
      </c>
      <c r="C34" s="4">
        <f t="shared" si="8"/>
        <v>9451.2000000000007</v>
      </c>
      <c r="D34" s="4">
        <f t="shared" si="8"/>
        <v>5143594.17</v>
      </c>
      <c r="E34" s="4">
        <f t="shared" si="8"/>
        <v>0</v>
      </c>
      <c r="F34" s="4">
        <f t="shared" si="8"/>
        <v>13005.43</v>
      </c>
      <c r="G34" s="22">
        <f t="shared" si="8"/>
        <v>46341.13</v>
      </c>
      <c r="H34" s="12">
        <f t="shared" si="8"/>
        <v>5421436.0599999996</v>
      </c>
    </row>
    <row r="35" spans="1:8" x14ac:dyDescent="0.25">
      <c r="A35" s="42" t="s">
        <v>113</v>
      </c>
      <c r="B35" s="21">
        <f t="shared" si="8"/>
        <v>13571341.299999999</v>
      </c>
      <c r="C35" s="10">
        <f t="shared" si="8"/>
        <v>1973512.2</v>
      </c>
      <c r="D35" s="10">
        <f t="shared" si="8"/>
        <v>6541353.7199999988</v>
      </c>
      <c r="E35" s="10">
        <f t="shared" si="8"/>
        <v>2065460.1</v>
      </c>
      <c r="F35" s="10">
        <f t="shared" si="8"/>
        <v>53800.500000000007</v>
      </c>
      <c r="G35" s="24">
        <f t="shared" si="8"/>
        <v>1132858.75</v>
      </c>
      <c r="H35" s="13">
        <f t="shared" si="8"/>
        <v>25338326.569999997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7" width="17.85546875" style="2" customWidth="1"/>
    <col min="8" max="8" width="24.28515625" style="2" customWidth="1"/>
    <col min="9" max="16384" width="11.42578125" style="2"/>
  </cols>
  <sheetData>
    <row r="1" spans="1:9" x14ac:dyDescent="0.25">
      <c r="A1" s="1" t="s">
        <v>78</v>
      </c>
    </row>
    <row r="2" spans="1:9" x14ac:dyDescent="0.25">
      <c r="A2" s="3" t="s">
        <v>69</v>
      </c>
    </row>
    <row r="3" spans="1:9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23" t="s">
        <v>113</v>
      </c>
    </row>
    <row r="4" spans="1:9" x14ac:dyDescent="0.25">
      <c r="A4" s="17" t="s">
        <v>36</v>
      </c>
      <c r="B4" s="26">
        <v>6738.09</v>
      </c>
      <c r="C4" s="29">
        <v>7633.75</v>
      </c>
      <c r="D4" s="29">
        <v>0</v>
      </c>
      <c r="E4" s="29">
        <v>79695.53</v>
      </c>
      <c r="F4" s="29">
        <v>1659.72</v>
      </c>
      <c r="G4" s="27">
        <v>5779.39</v>
      </c>
      <c r="H4" s="11">
        <f>SUM(B4:G4)</f>
        <v>101506.48</v>
      </c>
      <c r="I4" s="112"/>
    </row>
    <row r="5" spans="1:9" x14ac:dyDescent="0.25">
      <c r="A5" s="19" t="s">
        <v>30</v>
      </c>
      <c r="B5" s="18">
        <v>48461.46</v>
      </c>
      <c r="C5" s="4">
        <v>31824.29</v>
      </c>
      <c r="D5" s="4">
        <v>0</v>
      </c>
      <c r="E5" s="4">
        <v>54720.12</v>
      </c>
      <c r="F5" s="4">
        <v>14963.09</v>
      </c>
      <c r="G5" s="22">
        <v>11406.53</v>
      </c>
      <c r="H5" s="12">
        <f t="shared" ref="H5:H10" si="0">SUM(B5:G5)</f>
        <v>161375.49</v>
      </c>
      <c r="I5" s="112"/>
    </row>
    <row r="6" spans="1:9" x14ac:dyDescent="0.25">
      <c r="A6" s="19" t="s">
        <v>31</v>
      </c>
      <c r="B6" s="18">
        <v>422651.18</v>
      </c>
      <c r="C6" s="4">
        <v>190139.07</v>
      </c>
      <c r="D6" s="4">
        <v>394.44</v>
      </c>
      <c r="E6" s="4">
        <v>23087.14</v>
      </c>
      <c r="F6" s="4">
        <v>159112.9</v>
      </c>
      <c r="G6" s="22">
        <v>66455.89</v>
      </c>
      <c r="H6" s="12">
        <f t="shared" si="0"/>
        <v>861840.62</v>
      </c>
      <c r="I6" s="112"/>
    </row>
    <row r="7" spans="1:9" x14ac:dyDescent="0.25">
      <c r="A7" s="19" t="s">
        <v>32</v>
      </c>
      <c r="B7" s="18">
        <v>529906.61</v>
      </c>
      <c r="C7" s="4">
        <v>139575.1</v>
      </c>
      <c r="D7" s="4">
        <v>3767.18</v>
      </c>
      <c r="E7" s="4">
        <v>11.21</v>
      </c>
      <c r="F7" s="4">
        <v>134764.57</v>
      </c>
      <c r="G7" s="22">
        <v>63665.29</v>
      </c>
      <c r="H7" s="12">
        <f t="shared" si="0"/>
        <v>871689.96</v>
      </c>
      <c r="I7" s="112"/>
    </row>
    <row r="8" spans="1:9" x14ac:dyDescent="0.25">
      <c r="A8" s="19" t="s">
        <v>33</v>
      </c>
      <c r="B8" s="18">
        <v>198412.46</v>
      </c>
      <c r="C8" s="4">
        <v>46139.61</v>
      </c>
      <c r="D8" s="4">
        <v>92399.75</v>
      </c>
      <c r="E8" s="4">
        <v>0</v>
      </c>
      <c r="F8" s="4">
        <v>87248.72</v>
      </c>
      <c r="G8" s="22">
        <v>49138.53</v>
      </c>
      <c r="H8" s="12">
        <f t="shared" si="0"/>
        <v>473339.07000000007</v>
      </c>
      <c r="I8" s="112"/>
    </row>
    <row r="9" spans="1:9" x14ac:dyDescent="0.25">
      <c r="A9" s="19" t="s">
        <v>59</v>
      </c>
      <c r="B9" s="18">
        <v>20748.739999999998</v>
      </c>
      <c r="C9" s="4">
        <v>1949.27</v>
      </c>
      <c r="D9" s="4">
        <v>472786.19000000006</v>
      </c>
      <c r="E9" s="4">
        <v>0</v>
      </c>
      <c r="F9" s="4">
        <v>58237.67</v>
      </c>
      <c r="G9" s="22">
        <v>18957.310000000001</v>
      </c>
      <c r="H9" s="12">
        <f t="shared" si="0"/>
        <v>572679.18000000017</v>
      </c>
      <c r="I9" s="112"/>
    </row>
    <row r="10" spans="1:9" x14ac:dyDescent="0.25">
      <c r="A10" s="42" t="s">
        <v>113</v>
      </c>
      <c r="B10" s="21">
        <f>SUM(B4:B9)</f>
        <v>1226918.54</v>
      </c>
      <c r="C10" s="10">
        <f t="shared" ref="C10:G10" si="1">SUM(C4:C9)</f>
        <v>417261.09</v>
      </c>
      <c r="D10" s="10">
        <f t="shared" si="1"/>
        <v>569347.56000000006</v>
      </c>
      <c r="E10" s="10">
        <f t="shared" si="1"/>
        <v>157513.99999999997</v>
      </c>
      <c r="F10" s="10">
        <f t="shared" si="1"/>
        <v>455986.67</v>
      </c>
      <c r="G10" s="24">
        <f t="shared" si="1"/>
        <v>215402.94</v>
      </c>
      <c r="H10" s="13">
        <f t="shared" si="0"/>
        <v>3042430.8000000003</v>
      </c>
    </row>
    <row r="11" spans="1:9" x14ac:dyDescent="0.25">
      <c r="A11" s="48" t="s">
        <v>296</v>
      </c>
      <c r="B11" s="40"/>
      <c r="C11" s="40"/>
      <c r="D11" s="40"/>
      <c r="E11" s="40"/>
      <c r="F11" s="40"/>
      <c r="G11" s="40"/>
      <c r="H11" s="40"/>
    </row>
    <row r="12" spans="1:9" x14ac:dyDescent="0.25">
      <c r="A12" s="48" t="s">
        <v>129</v>
      </c>
      <c r="B12" s="40"/>
      <c r="C12" s="40"/>
      <c r="D12" s="40"/>
      <c r="E12" s="40"/>
      <c r="F12" s="40"/>
      <c r="G12" s="40"/>
      <c r="H12" s="40"/>
    </row>
    <row r="13" spans="1:9" x14ac:dyDescent="0.25">
      <c r="A13" s="39" t="s">
        <v>745</v>
      </c>
      <c r="B13" s="40"/>
      <c r="C13" s="40"/>
      <c r="D13" s="40"/>
      <c r="E13" s="40"/>
      <c r="F13" s="40"/>
      <c r="G13" s="40"/>
      <c r="H13" s="40"/>
    </row>
    <row r="15" spans="1:9" x14ac:dyDescent="0.25">
      <c r="A15" s="3" t="s">
        <v>70</v>
      </c>
    </row>
    <row r="16" spans="1:9" ht="36" x14ac:dyDescent="0.25">
      <c r="B16" s="14" t="s">
        <v>53</v>
      </c>
      <c r="C16" s="15" t="s">
        <v>54</v>
      </c>
      <c r="D16" s="15" t="s">
        <v>55</v>
      </c>
      <c r="E16" s="15" t="s">
        <v>56</v>
      </c>
      <c r="F16" s="15" t="s">
        <v>57</v>
      </c>
      <c r="G16" s="30" t="s">
        <v>58</v>
      </c>
      <c r="H16" s="23" t="s">
        <v>113</v>
      </c>
    </row>
    <row r="17" spans="1:9" x14ac:dyDescent="0.25">
      <c r="A17" s="17" t="s">
        <v>36</v>
      </c>
      <c r="B17" s="26">
        <v>151436.97</v>
      </c>
      <c r="C17" s="29">
        <v>92956.22</v>
      </c>
      <c r="D17" s="29">
        <v>0</v>
      </c>
      <c r="E17" s="29">
        <v>1513843.33</v>
      </c>
      <c r="F17" s="29">
        <v>6516.86</v>
      </c>
      <c r="G17" s="27">
        <v>56227.839999999997</v>
      </c>
      <c r="H17" s="11">
        <f>SUM(B17:G17)</f>
        <v>1820981.2200000002</v>
      </c>
      <c r="I17" s="112"/>
    </row>
    <row r="18" spans="1:9" x14ac:dyDescent="0.25">
      <c r="A18" s="19" t="s">
        <v>30</v>
      </c>
      <c r="B18" s="18">
        <v>791167.75</v>
      </c>
      <c r="C18" s="4">
        <v>256530.32</v>
      </c>
      <c r="D18" s="4">
        <v>0</v>
      </c>
      <c r="E18" s="4">
        <v>485549.84</v>
      </c>
      <c r="F18" s="4">
        <v>35759.93</v>
      </c>
      <c r="G18" s="22">
        <v>64658.44</v>
      </c>
      <c r="H18" s="12">
        <f t="shared" ref="H18:H23" si="2">SUM(B18:G18)</f>
        <v>1633666.28</v>
      </c>
      <c r="I18" s="112"/>
    </row>
    <row r="19" spans="1:9" x14ac:dyDescent="0.25">
      <c r="A19" s="19" t="s">
        <v>31</v>
      </c>
      <c r="B19" s="18">
        <v>3981694.37</v>
      </c>
      <c r="C19" s="4">
        <v>625136.14</v>
      </c>
      <c r="D19" s="4">
        <v>1767.72</v>
      </c>
      <c r="E19" s="4">
        <v>55491.55</v>
      </c>
      <c r="F19" s="4">
        <v>251050.07</v>
      </c>
      <c r="G19" s="22">
        <v>194367.75</v>
      </c>
      <c r="H19" s="12">
        <f t="shared" si="2"/>
        <v>5109507.5999999996</v>
      </c>
      <c r="I19" s="112"/>
    </row>
    <row r="20" spans="1:9" x14ac:dyDescent="0.25">
      <c r="A20" s="19" t="s">
        <v>32</v>
      </c>
      <c r="B20" s="18">
        <v>4593208.2</v>
      </c>
      <c r="C20" s="4">
        <v>447912.32</v>
      </c>
      <c r="D20" s="4">
        <v>28397.48</v>
      </c>
      <c r="E20" s="4">
        <v>21.96</v>
      </c>
      <c r="F20" s="4">
        <v>288218.74</v>
      </c>
      <c r="G20" s="22">
        <v>283538</v>
      </c>
      <c r="H20" s="12">
        <f t="shared" si="2"/>
        <v>5641296.7000000011</v>
      </c>
      <c r="I20" s="112"/>
    </row>
    <row r="21" spans="1:9" x14ac:dyDescent="0.25">
      <c r="A21" s="19" t="s">
        <v>33</v>
      </c>
      <c r="B21" s="18">
        <v>1802113.57</v>
      </c>
      <c r="C21" s="4">
        <v>200444.66</v>
      </c>
      <c r="D21" s="4">
        <v>1201006.92</v>
      </c>
      <c r="E21" s="4">
        <v>1</v>
      </c>
      <c r="F21" s="4">
        <v>277926.15999999997</v>
      </c>
      <c r="G21" s="22">
        <v>259015.47</v>
      </c>
      <c r="H21" s="12">
        <f t="shared" si="2"/>
        <v>3740507.7800000003</v>
      </c>
      <c r="I21" s="112"/>
    </row>
    <row r="22" spans="1:9" x14ac:dyDescent="0.25">
      <c r="A22" s="19" t="s">
        <v>59</v>
      </c>
      <c r="B22" s="18">
        <v>140108.11000000002</v>
      </c>
      <c r="C22" s="4">
        <v>8214.83</v>
      </c>
      <c r="D22" s="4">
        <v>6247179.6199999992</v>
      </c>
      <c r="E22" s="4">
        <v>0</v>
      </c>
      <c r="F22" s="4">
        <v>202403.55</v>
      </c>
      <c r="G22" s="22">
        <v>73099.37</v>
      </c>
      <c r="H22" s="12">
        <f t="shared" si="2"/>
        <v>6671005.4799999995</v>
      </c>
      <c r="I22" s="112"/>
    </row>
    <row r="23" spans="1:9" x14ac:dyDescent="0.25">
      <c r="A23" s="42" t="s">
        <v>113</v>
      </c>
      <c r="B23" s="21">
        <f>SUM(B17:B22)</f>
        <v>11459728.969999999</v>
      </c>
      <c r="C23" s="10">
        <f t="shared" ref="C23:G23" si="3">SUM(C17:C22)</f>
        <v>1631194.49</v>
      </c>
      <c r="D23" s="10">
        <f t="shared" si="3"/>
        <v>7478351.7399999993</v>
      </c>
      <c r="E23" s="10">
        <f t="shared" si="3"/>
        <v>2054907.6800000002</v>
      </c>
      <c r="F23" s="10">
        <f t="shared" si="3"/>
        <v>1061875.31</v>
      </c>
      <c r="G23" s="24">
        <f t="shared" si="3"/>
        <v>930906.87</v>
      </c>
      <c r="H23" s="13">
        <f t="shared" si="2"/>
        <v>24616965.059999999</v>
      </c>
    </row>
    <row r="24" spans="1:9" x14ac:dyDescent="0.25">
      <c r="A24" s="48" t="s">
        <v>129</v>
      </c>
      <c r="B24" s="40"/>
      <c r="C24" s="40"/>
      <c r="D24" s="40"/>
      <c r="E24" s="40"/>
      <c r="F24" s="40"/>
      <c r="G24" s="40"/>
      <c r="H24" s="40"/>
    </row>
    <row r="25" spans="1:9" x14ac:dyDescent="0.25">
      <c r="A25" s="39" t="s">
        <v>745</v>
      </c>
      <c r="B25" s="40"/>
      <c r="C25" s="40"/>
      <c r="D25" s="40"/>
      <c r="E25" s="40"/>
      <c r="F25" s="40"/>
      <c r="G25" s="40"/>
      <c r="H25" s="40"/>
    </row>
    <row r="27" spans="1:9" x14ac:dyDescent="0.25">
      <c r="A27" s="3" t="s">
        <v>71</v>
      </c>
    </row>
    <row r="28" spans="1:9" ht="36" x14ac:dyDescent="0.25">
      <c r="B28" s="14" t="s">
        <v>53</v>
      </c>
      <c r="C28" s="15" t="s">
        <v>54</v>
      </c>
      <c r="D28" s="15" t="s">
        <v>55</v>
      </c>
      <c r="E28" s="15" t="s">
        <v>56</v>
      </c>
      <c r="F28" s="15" t="s">
        <v>57</v>
      </c>
      <c r="G28" s="30" t="s">
        <v>58</v>
      </c>
      <c r="H28" s="23" t="s">
        <v>113</v>
      </c>
    </row>
    <row r="29" spans="1:9" x14ac:dyDescent="0.25">
      <c r="A29" s="17" t="s">
        <v>36</v>
      </c>
      <c r="B29" s="26">
        <f t="shared" ref="B29:H35" si="4">B4+B17</f>
        <v>158175.06</v>
      </c>
      <c r="C29" s="29">
        <f t="shared" si="4"/>
        <v>100589.97</v>
      </c>
      <c r="D29" s="29">
        <f t="shared" si="4"/>
        <v>0</v>
      </c>
      <c r="E29" s="29">
        <f t="shared" si="4"/>
        <v>1593538.86</v>
      </c>
      <c r="F29" s="29">
        <f t="shared" si="4"/>
        <v>8176.58</v>
      </c>
      <c r="G29" s="27">
        <f t="shared" si="4"/>
        <v>62007.229999999996</v>
      </c>
      <c r="H29" s="11">
        <f t="shared" si="4"/>
        <v>1922487.7000000002</v>
      </c>
    </row>
    <row r="30" spans="1:9" x14ac:dyDescent="0.25">
      <c r="A30" s="19" t="s">
        <v>30</v>
      </c>
      <c r="B30" s="18">
        <f t="shared" si="4"/>
        <v>839629.21</v>
      </c>
      <c r="C30" s="4">
        <f t="shared" si="4"/>
        <v>288354.61</v>
      </c>
      <c r="D30" s="4">
        <f t="shared" si="4"/>
        <v>0</v>
      </c>
      <c r="E30" s="4">
        <f t="shared" si="4"/>
        <v>540269.96000000008</v>
      </c>
      <c r="F30" s="4">
        <f t="shared" si="4"/>
        <v>50723.020000000004</v>
      </c>
      <c r="G30" s="22">
        <f t="shared" si="4"/>
        <v>76064.97</v>
      </c>
      <c r="H30" s="12">
        <f t="shared" si="4"/>
        <v>1795041.77</v>
      </c>
    </row>
    <row r="31" spans="1:9" x14ac:dyDescent="0.25">
      <c r="A31" s="19" t="s">
        <v>31</v>
      </c>
      <c r="B31" s="18">
        <f t="shared" si="4"/>
        <v>4404345.55</v>
      </c>
      <c r="C31" s="4">
        <f t="shared" si="4"/>
        <v>815275.21</v>
      </c>
      <c r="D31" s="4">
        <f t="shared" si="4"/>
        <v>2162.16</v>
      </c>
      <c r="E31" s="4">
        <f t="shared" si="4"/>
        <v>78578.69</v>
      </c>
      <c r="F31" s="4">
        <f t="shared" si="4"/>
        <v>410162.97</v>
      </c>
      <c r="G31" s="22">
        <f t="shared" si="4"/>
        <v>260823.64</v>
      </c>
      <c r="H31" s="12">
        <f t="shared" si="4"/>
        <v>5971348.2199999997</v>
      </c>
    </row>
    <row r="32" spans="1:9" x14ac:dyDescent="0.25">
      <c r="A32" s="19" t="s">
        <v>32</v>
      </c>
      <c r="B32" s="18">
        <f t="shared" si="4"/>
        <v>5123114.8100000005</v>
      </c>
      <c r="C32" s="4">
        <f t="shared" si="4"/>
        <v>587487.42000000004</v>
      </c>
      <c r="D32" s="4">
        <f t="shared" si="4"/>
        <v>32164.66</v>
      </c>
      <c r="E32" s="4">
        <f t="shared" si="4"/>
        <v>33.17</v>
      </c>
      <c r="F32" s="4">
        <f t="shared" si="4"/>
        <v>422983.31</v>
      </c>
      <c r="G32" s="22">
        <f t="shared" si="4"/>
        <v>347203.29</v>
      </c>
      <c r="H32" s="12">
        <f t="shared" si="4"/>
        <v>6512986.6600000011</v>
      </c>
    </row>
    <row r="33" spans="1:8" x14ac:dyDescent="0.25">
      <c r="A33" s="19" t="s">
        <v>33</v>
      </c>
      <c r="B33" s="18">
        <f t="shared" si="4"/>
        <v>2000526.03</v>
      </c>
      <c r="C33" s="4">
        <f t="shared" si="4"/>
        <v>246584.27000000002</v>
      </c>
      <c r="D33" s="4">
        <f t="shared" si="4"/>
        <v>1293406.67</v>
      </c>
      <c r="E33" s="4">
        <f t="shared" si="4"/>
        <v>1</v>
      </c>
      <c r="F33" s="4">
        <f t="shared" si="4"/>
        <v>365174.88</v>
      </c>
      <c r="G33" s="22">
        <f t="shared" si="4"/>
        <v>308154</v>
      </c>
      <c r="H33" s="12">
        <f t="shared" si="4"/>
        <v>4213846.8500000006</v>
      </c>
    </row>
    <row r="34" spans="1:8" x14ac:dyDescent="0.25">
      <c r="A34" s="19" t="s">
        <v>59</v>
      </c>
      <c r="B34" s="18">
        <f t="shared" si="4"/>
        <v>160856.85</v>
      </c>
      <c r="C34" s="4">
        <f t="shared" si="4"/>
        <v>10164.1</v>
      </c>
      <c r="D34" s="4">
        <f t="shared" si="4"/>
        <v>6719965.8099999996</v>
      </c>
      <c r="E34" s="4">
        <f t="shared" si="4"/>
        <v>0</v>
      </c>
      <c r="F34" s="4">
        <f t="shared" si="4"/>
        <v>260641.21999999997</v>
      </c>
      <c r="G34" s="22">
        <f t="shared" si="4"/>
        <v>92056.68</v>
      </c>
      <c r="H34" s="12">
        <f t="shared" si="4"/>
        <v>7243684.6600000001</v>
      </c>
    </row>
    <row r="35" spans="1:8" x14ac:dyDescent="0.25">
      <c r="A35" s="42" t="s">
        <v>113</v>
      </c>
      <c r="B35" s="21">
        <f t="shared" si="4"/>
        <v>12686647.509999998</v>
      </c>
      <c r="C35" s="10">
        <f t="shared" si="4"/>
        <v>2048455.58</v>
      </c>
      <c r="D35" s="10">
        <f t="shared" si="4"/>
        <v>8047699.2999999989</v>
      </c>
      <c r="E35" s="10">
        <f t="shared" si="4"/>
        <v>2212421.6800000002</v>
      </c>
      <c r="F35" s="10">
        <f t="shared" si="4"/>
        <v>1517861.98</v>
      </c>
      <c r="G35" s="24">
        <f t="shared" si="4"/>
        <v>1146309.81</v>
      </c>
      <c r="H35" s="13">
        <f t="shared" si="4"/>
        <v>27659395.859999999</v>
      </c>
    </row>
    <row r="36" spans="1:8" x14ac:dyDescent="0.25">
      <c r="A36" s="48" t="s">
        <v>129</v>
      </c>
      <c r="B36" s="40"/>
      <c r="C36" s="40"/>
      <c r="D36" s="40"/>
      <c r="E36" s="40"/>
      <c r="F36" s="40"/>
      <c r="G36" s="40"/>
      <c r="H36" s="40"/>
    </row>
    <row r="37" spans="1:8" x14ac:dyDescent="0.25">
      <c r="A37" s="39" t="s">
        <v>745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97" workbookViewId="0"/>
  </sheetViews>
  <sheetFormatPr baseColWidth="10" defaultRowHeight="15" x14ac:dyDescent="0.25"/>
  <cols>
    <col min="1" max="1" width="28.28515625" style="2" customWidth="1"/>
    <col min="2" max="2" width="16" style="2" customWidth="1"/>
    <col min="3" max="3" width="16.85546875" style="2" customWidth="1"/>
    <col min="4" max="4" width="13.42578125" style="2" customWidth="1"/>
    <col min="5" max="5" width="14.28515625" style="2" bestFit="1" customWidth="1"/>
    <col min="6" max="6" width="14.42578125" style="2" customWidth="1"/>
    <col min="7" max="7" width="14" style="2" customWidth="1"/>
    <col min="8" max="8" width="11.42578125" style="2"/>
    <col min="9" max="9" width="14" style="147" customWidth="1"/>
    <col min="10" max="10" width="15.42578125" style="95" bestFit="1" customWidth="1"/>
    <col min="11" max="11" width="15.28515625" style="95" bestFit="1" customWidth="1"/>
    <col min="12" max="12" width="14.42578125" style="2" customWidth="1"/>
    <col min="13" max="13" width="14.28515625" style="2" customWidth="1"/>
    <col min="14" max="14" width="15.28515625" style="2" bestFit="1" customWidth="1"/>
    <col min="15" max="16384" width="11.42578125" style="2"/>
  </cols>
  <sheetData>
    <row r="1" spans="1:14" x14ac:dyDescent="0.25">
      <c r="A1" s="1" t="s">
        <v>277</v>
      </c>
    </row>
    <row r="2" spans="1:14" x14ac:dyDescent="0.25">
      <c r="I2" s="148"/>
      <c r="L2" s="95"/>
      <c r="M2" s="95"/>
      <c r="N2" s="95"/>
    </row>
    <row r="3" spans="1:14" x14ac:dyDescent="0.25">
      <c r="A3" s="50"/>
      <c r="B3" s="37" t="s">
        <v>69</v>
      </c>
      <c r="C3" s="38" t="s">
        <v>70</v>
      </c>
      <c r="D3" s="52" t="s">
        <v>85</v>
      </c>
      <c r="E3" s="37" t="s">
        <v>121</v>
      </c>
      <c r="F3" s="38" t="s">
        <v>180</v>
      </c>
      <c r="G3" s="52" t="s">
        <v>85</v>
      </c>
      <c r="I3" s="148"/>
      <c r="L3" s="95"/>
      <c r="M3" s="95"/>
      <c r="N3" s="95"/>
    </row>
    <row r="4" spans="1:14" x14ac:dyDescent="0.25">
      <c r="A4" s="8" t="s">
        <v>161</v>
      </c>
      <c r="B4" s="95">
        <v>760628.29</v>
      </c>
      <c r="C4" s="95">
        <v>7187658.71</v>
      </c>
      <c r="D4" s="11">
        <f>B4+C4</f>
        <v>7948287</v>
      </c>
      <c r="E4" s="4">
        <v>533175.80000000005</v>
      </c>
      <c r="F4" s="4">
        <v>7415111.2000000002</v>
      </c>
      <c r="G4" s="11">
        <f>E4+F4</f>
        <v>7948287</v>
      </c>
      <c r="H4" s="78"/>
      <c r="I4" s="148"/>
      <c r="L4" s="95"/>
      <c r="M4" s="95"/>
      <c r="N4" s="95"/>
    </row>
    <row r="5" spans="1:14" x14ac:dyDescent="0.25">
      <c r="A5" s="9" t="s">
        <v>162</v>
      </c>
      <c r="B5" s="95">
        <v>193995.09</v>
      </c>
      <c r="C5" s="95">
        <v>2617427.91</v>
      </c>
      <c r="D5" s="12">
        <f t="shared" ref="D5:D16" si="0">B5+C5</f>
        <v>2811423</v>
      </c>
      <c r="E5" s="4">
        <v>132158.57999999999</v>
      </c>
      <c r="F5" s="4">
        <v>2679264.41</v>
      </c>
      <c r="G5" s="12">
        <f t="shared" ref="G5:G16" si="1">E5+F5</f>
        <v>2811422.99</v>
      </c>
      <c r="H5" s="78"/>
      <c r="I5" s="148"/>
      <c r="L5" s="95"/>
      <c r="M5" s="95"/>
      <c r="N5" s="95"/>
    </row>
    <row r="6" spans="1:14" x14ac:dyDescent="0.25">
      <c r="A6" s="9" t="s">
        <v>163</v>
      </c>
      <c r="B6" s="95">
        <v>121385.34</v>
      </c>
      <c r="C6" s="95">
        <v>3197518.66</v>
      </c>
      <c r="D6" s="12">
        <f t="shared" si="0"/>
        <v>3318904</v>
      </c>
      <c r="E6" s="4">
        <v>92037.5</v>
      </c>
      <c r="F6" s="4">
        <v>3226866.5</v>
      </c>
      <c r="G6" s="12">
        <f t="shared" si="1"/>
        <v>3318904</v>
      </c>
      <c r="H6" s="78"/>
      <c r="I6" s="148"/>
      <c r="L6" s="95"/>
      <c r="M6" s="95"/>
      <c r="N6" s="95"/>
    </row>
    <row r="7" spans="1:14" x14ac:dyDescent="0.25">
      <c r="A7" s="9" t="s">
        <v>164</v>
      </c>
      <c r="B7" s="95">
        <v>183225.99</v>
      </c>
      <c r="C7" s="95">
        <v>2393026.0099999998</v>
      </c>
      <c r="D7" s="12">
        <f t="shared" si="0"/>
        <v>2576252</v>
      </c>
      <c r="E7" s="4">
        <v>132535.31</v>
      </c>
      <c r="F7" s="4">
        <v>2443716.69</v>
      </c>
      <c r="G7" s="12">
        <f t="shared" si="1"/>
        <v>2576252</v>
      </c>
      <c r="H7" s="78"/>
      <c r="I7" s="148"/>
      <c r="L7" s="95"/>
      <c r="M7" s="95"/>
      <c r="N7" s="95"/>
    </row>
    <row r="8" spans="1:14" x14ac:dyDescent="0.25">
      <c r="A8" s="9" t="s">
        <v>165</v>
      </c>
      <c r="B8" s="95">
        <v>33275.870000000003</v>
      </c>
      <c r="C8" s="95">
        <v>301662.13</v>
      </c>
      <c r="D8" s="12">
        <f t="shared" si="0"/>
        <v>334938</v>
      </c>
      <c r="E8" s="4">
        <v>30111.01</v>
      </c>
      <c r="F8" s="4">
        <v>304826.98</v>
      </c>
      <c r="G8" s="12">
        <f t="shared" si="1"/>
        <v>334937.99</v>
      </c>
      <c r="H8" s="78"/>
      <c r="I8" s="148"/>
      <c r="L8" s="95"/>
      <c r="M8" s="95"/>
      <c r="N8" s="95"/>
    </row>
    <row r="9" spans="1:14" x14ac:dyDescent="0.25">
      <c r="A9" s="9" t="s">
        <v>166</v>
      </c>
      <c r="B9" s="95">
        <v>498879.69</v>
      </c>
      <c r="C9" s="95">
        <v>5050706.3099999996</v>
      </c>
      <c r="D9" s="12">
        <f t="shared" si="0"/>
        <v>5549586</v>
      </c>
      <c r="E9" s="4">
        <v>351298.56</v>
      </c>
      <c r="F9" s="4">
        <v>5198287.4399999995</v>
      </c>
      <c r="G9" s="12">
        <f t="shared" si="1"/>
        <v>5549585.9999999991</v>
      </c>
      <c r="H9" s="78"/>
      <c r="M9" s="95"/>
      <c r="N9" s="95"/>
    </row>
    <row r="10" spans="1:14" x14ac:dyDescent="0.25">
      <c r="A10" s="9" t="s">
        <v>167</v>
      </c>
      <c r="B10" s="95">
        <v>328715.40999999997</v>
      </c>
      <c r="C10" s="95">
        <v>5675099.5899999999</v>
      </c>
      <c r="D10" s="12">
        <f t="shared" si="0"/>
        <v>6003815</v>
      </c>
      <c r="E10" s="4">
        <v>240286</v>
      </c>
      <c r="F10" s="4">
        <v>5763528.9899999993</v>
      </c>
      <c r="G10" s="12">
        <f t="shared" si="1"/>
        <v>6003814.9899999993</v>
      </c>
      <c r="H10" s="78"/>
      <c r="I10" s="148"/>
      <c r="L10" s="95"/>
      <c r="M10" s="95"/>
      <c r="N10" s="95"/>
    </row>
    <row r="11" spans="1:14" x14ac:dyDescent="0.25">
      <c r="A11" s="9" t="s">
        <v>168</v>
      </c>
      <c r="B11" s="95">
        <v>2378625.7999999998</v>
      </c>
      <c r="C11" s="95">
        <v>9796254.1999999993</v>
      </c>
      <c r="D11" s="12">
        <f t="shared" si="0"/>
        <v>12174880</v>
      </c>
      <c r="E11" s="4">
        <v>1732771.48</v>
      </c>
      <c r="F11" s="4">
        <v>10442108.52</v>
      </c>
      <c r="G11" s="12">
        <f t="shared" si="1"/>
        <v>12174880</v>
      </c>
      <c r="H11" s="78"/>
      <c r="L11" s="95"/>
      <c r="M11" s="95"/>
      <c r="N11" s="95"/>
    </row>
    <row r="12" spans="1:14" x14ac:dyDescent="0.25">
      <c r="A12" s="9" t="s">
        <v>169</v>
      </c>
      <c r="B12" s="95">
        <v>145535.26999999999</v>
      </c>
      <c r="C12" s="95">
        <v>3184942.73</v>
      </c>
      <c r="D12" s="12">
        <f t="shared" si="0"/>
        <v>3330478</v>
      </c>
      <c r="E12" s="4">
        <v>102320.24</v>
      </c>
      <c r="F12" s="4">
        <v>3228157.76</v>
      </c>
      <c r="G12" s="12">
        <f t="shared" si="1"/>
        <v>3330478</v>
      </c>
      <c r="H12" s="78"/>
      <c r="I12" s="148"/>
    </row>
    <row r="13" spans="1:14" x14ac:dyDescent="0.25">
      <c r="A13" s="9" t="s">
        <v>170</v>
      </c>
      <c r="B13" s="95">
        <v>376388.97</v>
      </c>
      <c r="C13" s="95">
        <v>5580589.0300000003</v>
      </c>
      <c r="D13" s="12">
        <f t="shared" si="0"/>
        <v>5956978</v>
      </c>
      <c r="E13" s="4">
        <v>280840.76</v>
      </c>
      <c r="F13" s="4">
        <v>5676137.2400000002</v>
      </c>
      <c r="G13" s="12">
        <f t="shared" si="1"/>
        <v>5956978</v>
      </c>
      <c r="H13" s="78"/>
      <c r="I13" s="148"/>
      <c r="L13" s="95"/>
      <c r="M13" s="95"/>
      <c r="N13" s="95"/>
    </row>
    <row r="14" spans="1:14" x14ac:dyDescent="0.25">
      <c r="A14" s="9" t="s">
        <v>171</v>
      </c>
      <c r="B14" s="95">
        <v>520371.42</v>
      </c>
      <c r="C14" s="95">
        <v>5324730.58</v>
      </c>
      <c r="D14" s="12">
        <f t="shared" si="0"/>
        <v>5845102</v>
      </c>
      <c r="E14" s="4">
        <v>345654.87</v>
      </c>
      <c r="F14" s="4">
        <v>5499447.1299999999</v>
      </c>
      <c r="G14" s="12">
        <f t="shared" si="1"/>
        <v>5845102</v>
      </c>
      <c r="H14" s="78"/>
      <c r="I14" s="148"/>
      <c r="L14" s="95"/>
      <c r="M14" s="95"/>
      <c r="N14" s="95"/>
    </row>
    <row r="15" spans="1:14" x14ac:dyDescent="0.25">
      <c r="A15" s="9" t="s">
        <v>172</v>
      </c>
      <c r="B15" s="95">
        <v>149361.60999999999</v>
      </c>
      <c r="C15" s="95">
        <v>3608238.39</v>
      </c>
      <c r="D15" s="12">
        <f t="shared" si="0"/>
        <v>3757600</v>
      </c>
      <c r="E15" s="4">
        <v>108780.4</v>
      </c>
      <c r="F15" s="4">
        <v>3648819.6</v>
      </c>
      <c r="G15" s="12">
        <f t="shared" si="1"/>
        <v>3757600</v>
      </c>
      <c r="H15" s="78"/>
      <c r="I15" s="148"/>
      <c r="L15" s="95"/>
      <c r="M15" s="95"/>
      <c r="N15" s="95"/>
    </row>
    <row r="16" spans="1:14" x14ac:dyDescent="0.25">
      <c r="A16" s="9" t="s">
        <v>173</v>
      </c>
      <c r="B16" s="95">
        <v>540978.30000000005</v>
      </c>
      <c r="C16" s="95">
        <v>4489911.7</v>
      </c>
      <c r="D16" s="53">
        <f t="shared" si="0"/>
        <v>5030890</v>
      </c>
      <c r="E16" s="4">
        <v>368495.19</v>
      </c>
      <c r="F16" s="4">
        <v>4662394.8100000005</v>
      </c>
      <c r="G16" s="53">
        <f t="shared" si="1"/>
        <v>5030890.0000000009</v>
      </c>
      <c r="H16" s="78"/>
      <c r="I16" s="148"/>
      <c r="L16" s="95"/>
      <c r="M16" s="95"/>
      <c r="N16" s="95"/>
    </row>
    <row r="17" spans="1:14" x14ac:dyDescent="0.25">
      <c r="A17" s="7" t="s">
        <v>174</v>
      </c>
      <c r="B17" s="10">
        <f>SUM(B4:B16)</f>
        <v>6231367.0499999998</v>
      </c>
      <c r="C17" s="10">
        <f t="shared" ref="C17:D17" si="2">SUM(C4:C16)</f>
        <v>58407765.949999996</v>
      </c>
      <c r="D17" s="53">
        <f t="shared" si="2"/>
        <v>64639133</v>
      </c>
      <c r="E17" s="10">
        <f>SUM(E4:E16)</f>
        <v>4450465.7</v>
      </c>
      <c r="F17" s="10">
        <f t="shared" ref="F17" si="3">SUM(F4:F16)</f>
        <v>60188667.270000003</v>
      </c>
      <c r="G17" s="53">
        <f t="shared" ref="G17" si="4">SUM(G4:G16)</f>
        <v>64639132.969999999</v>
      </c>
      <c r="H17" s="78"/>
      <c r="I17" s="148"/>
      <c r="L17" s="95"/>
      <c r="M17" s="95"/>
      <c r="N17" s="95"/>
    </row>
    <row r="18" spans="1:14" x14ac:dyDescent="0.25">
      <c r="A18" s="9" t="s">
        <v>175</v>
      </c>
      <c r="B18" s="95">
        <v>19405.86</v>
      </c>
      <c r="C18" s="95">
        <v>370847.14</v>
      </c>
      <c r="D18" s="12">
        <f t="shared" ref="D18:D21" si="5">B18+C18</f>
        <v>390253</v>
      </c>
      <c r="E18" s="95">
        <v>19907.580000000002</v>
      </c>
      <c r="F18" s="95">
        <f>D18+E18</f>
        <v>410160.58</v>
      </c>
      <c r="G18" s="12">
        <f>E18+F18</f>
        <v>430068.16000000003</v>
      </c>
      <c r="H18" s="78"/>
      <c r="I18" s="148"/>
      <c r="L18" s="95"/>
      <c r="M18" s="95"/>
      <c r="N18" s="95"/>
    </row>
    <row r="19" spans="1:14" x14ac:dyDescent="0.25">
      <c r="A19" s="9" t="s">
        <v>176</v>
      </c>
      <c r="B19" s="95">
        <v>81076.02</v>
      </c>
      <c r="C19" s="95">
        <v>187623.98</v>
      </c>
      <c r="D19" s="12">
        <f t="shared" si="5"/>
        <v>268700</v>
      </c>
      <c r="E19" s="95">
        <v>95741.9</v>
      </c>
      <c r="F19" s="95">
        <f>D19+E19</f>
        <v>364441.9</v>
      </c>
      <c r="G19" s="12">
        <f t="shared" ref="G19:G21" si="6">E19+F19</f>
        <v>460183.80000000005</v>
      </c>
      <c r="H19" s="78"/>
      <c r="I19" s="148"/>
      <c r="L19" s="95"/>
      <c r="M19" s="95"/>
      <c r="N19" s="95"/>
    </row>
    <row r="20" spans="1:14" x14ac:dyDescent="0.25">
      <c r="A20" s="9" t="s">
        <v>179</v>
      </c>
      <c r="B20" s="95">
        <v>20463.05</v>
      </c>
      <c r="C20" s="95">
        <v>833195.95</v>
      </c>
      <c r="D20" s="12">
        <f t="shared" si="5"/>
        <v>853659</v>
      </c>
      <c r="E20" s="95">
        <v>10135.879999999999</v>
      </c>
      <c r="F20" s="95">
        <f>D20+E20</f>
        <v>863794.88</v>
      </c>
      <c r="G20" s="12">
        <f t="shared" si="6"/>
        <v>873930.76</v>
      </c>
      <c r="H20" s="78"/>
      <c r="I20" s="148"/>
      <c r="L20" s="95"/>
      <c r="M20" s="95"/>
      <c r="N20" s="95"/>
    </row>
    <row r="21" spans="1:14" x14ac:dyDescent="0.25">
      <c r="A21" s="9" t="s">
        <v>177</v>
      </c>
      <c r="B21" s="95">
        <v>9575.7900000000009</v>
      </c>
      <c r="C21" s="95">
        <v>363018.21</v>
      </c>
      <c r="D21" s="12">
        <f t="shared" si="5"/>
        <v>372594</v>
      </c>
      <c r="E21" s="95">
        <v>7833.53</v>
      </c>
      <c r="F21" s="95">
        <f>D21+E21</f>
        <v>380427.53</v>
      </c>
      <c r="G21" s="12">
        <f t="shared" si="6"/>
        <v>388261.06000000006</v>
      </c>
      <c r="H21" s="78"/>
      <c r="I21" s="148"/>
      <c r="L21" s="95"/>
      <c r="M21" s="95"/>
      <c r="N21" s="95"/>
    </row>
    <row r="22" spans="1:14" x14ac:dyDescent="0.25">
      <c r="A22" s="7" t="s">
        <v>178</v>
      </c>
      <c r="B22" s="10">
        <f>SUM(B17:B21)</f>
        <v>6361887.7699999996</v>
      </c>
      <c r="C22" s="10">
        <f t="shared" ref="C22:D22" si="7">SUM(C17:C21)</f>
        <v>60162451.229999997</v>
      </c>
      <c r="D22" s="13">
        <f t="shared" si="7"/>
        <v>66524339</v>
      </c>
      <c r="E22" s="10">
        <f>SUM(E17:E21)</f>
        <v>4584084.5900000008</v>
      </c>
      <c r="F22" s="10">
        <f t="shared" ref="F22" si="8">SUM(F17:F21)</f>
        <v>62207492.160000004</v>
      </c>
      <c r="G22" s="13">
        <f t="shared" ref="G22" si="9">SUM(G17:G21)</f>
        <v>66791576.749999993</v>
      </c>
      <c r="H22" s="78"/>
      <c r="I22" s="148"/>
      <c r="L22" s="95"/>
      <c r="M22" s="95"/>
      <c r="N22" s="95"/>
    </row>
    <row r="23" spans="1:14" x14ac:dyDescent="0.25">
      <c r="A23" s="48" t="s">
        <v>297</v>
      </c>
      <c r="L23" s="95"/>
      <c r="M23" s="95"/>
      <c r="N23" s="95"/>
    </row>
    <row r="24" spans="1:14" x14ac:dyDescent="0.25">
      <c r="A24" s="48" t="s">
        <v>129</v>
      </c>
      <c r="I24" s="148"/>
      <c r="L24" s="95"/>
      <c r="M24" s="95"/>
      <c r="N24" s="95"/>
    </row>
    <row r="25" spans="1:14" x14ac:dyDescent="0.25">
      <c r="A25" s="39" t="s">
        <v>745</v>
      </c>
      <c r="I25" s="148"/>
      <c r="L25" s="95"/>
      <c r="M25" s="95"/>
      <c r="N25" s="95"/>
    </row>
    <row r="26" spans="1:14" x14ac:dyDescent="0.25">
      <c r="I26" s="148"/>
      <c r="L26" s="95"/>
      <c r="M26" s="95"/>
      <c r="N26" s="95"/>
    </row>
    <row r="27" spans="1:14" x14ac:dyDescent="0.25">
      <c r="L27" s="78"/>
      <c r="M27" s="78"/>
    </row>
    <row r="28" spans="1:14" x14ac:dyDescent="0.25">
      <c r="L28" s="78"/>
      <c r="M28" s="78"/>
    </row>
    <row r="29" spans="1:14" x14ac:dyDescent="0.25">
      <c r="L29" s="78"/>
      <c r="M29" s="78"/>
    </row>
  </sheetData>
  <sortState ref="I10:K22">
    <sortCondition ref="I10"/>
  </sortState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6384" width="11.42578125" style="2"/>
  </cols>
  <sheetData>
    <row r="1" spans="1:10" x14ac:dyDescent="0.25">
      <c r="A1" s="1" t="s">
        <v>68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36</v>
      </c>
      <c r="B4" s="26">
        <f>Pop6_H!B4+Pop6_F!B4</f>
        <v>44.68</v>
      </c>
      <c r="C4" s="29">
        <f>Pop6_H!C4+Pop6_F!C4</f>
        <v>801.98</v>
      </c>
      <c r="D4" s="29">
        <f>Pop6_H!D4+Pop6_F!D4</f>
        <v>301.96000000000004</v>
      </c>
      <c r="E4" s="29">
        <f>Pop6_H!E4+Pop6_F!E4</f>
        <v>2734.5299999999997</v>
      </c>
      <c r="F4" s="29">
        <f>Pop6_H!F4+Pop6_F!F4</f>
        <v>10103.86</v>
      </c>
      <c r="G4" s="29">
        <f>Pop6_H!G4+Pop6_F!G4</f>
        <v>11533.02</v>
      </c>
      <c r="H4" s="29">
        <f>Pop6_H!H4+Pop6_F!H4</f>
        <v>0</v>
      </c>
      <c r="I4" s="29">
        <f>Pop6_H!I4+Pop6_F!I4</f>
        <v>191808.94</v>
      </c>
      <c r="J4" s="11">
        <f>Pop6_H!J4+Pop6_F!J4</f>
        <v>217328.97</v>
      </c>
    </row>
    <row r="5" spans="1:10" x14ac:dyDescent="0.25">
      <c r="A5" s="19" t="s">
        <v>30</v>
      </c>
      <c r="B5" s="18">
        <f>Pop6_H!B5+Pop6_F!B5</f>
        <v>190.63</v>
      </c>
      <c r="C5" s="4">
        <f>Pop6_H!C5+Pop6_F!C5</f>
        <v>3973.47</v>
      </c>
      <c r="D5" s="4">
        <f>Pop6_H!D5+Pop6_F!D5</f>
        <v>12032.98</v>
      </c>
      <c r="E5" s="4">
        <f>Pop6_H!E5+Pop6_F!E5</f>
        <v>25570.86</v>
      </c>
      <c r="F5" s="4">
        <f>Pop6_H!F5+Pop6_F!F5</f>
        <v>58825.02</v>
      </c>
      <c r="G5" s="4">
        <f>Pop6_H!G5+Pop6_F!G5</f>
        <v>43987.850000000006</v>
      </c>
      <c r="H5" s="4">
        <f>Pop6_H!H5+Pop6_F!H5</f>
        <v>0</v>
      </c>
      <c r="I5" s="4">
        <f>Pop6_H!I5+Pop6_F!I5</f>
        <v>167291.87</v>
      </c>
      <c r="J5" s="12">
        <f>Pop6_H!J5+Pop6_F!J5</f>
        <v>311872.68</v>
      </c>
    </row>
    <row r="6" spans="1:10" x14ac:dyDescent="0.25">
      <c r="A6" s="19" t="s">
        <v>31</v>
      </c>
      <c r="B6" s="18">
        <f>Pop6_H!B6+Pop6_F!B6</f>
        <v>2107.37</v>
      </c>
      <c r="C6" s="4">
        <f>Pop6_H!C6+Pop6_F!C6</f>
        <v>67743.709999999992</v>
      </c>
      <c r="D6" s="4">
        <f>Pop6_H!D6+Pop6_F!D6</f>
        <v>204029.45</v>
      </c>
      <c r="E6" s="4">
        <f>Pop6_H!E6+Pop6_F!E6</f>
        <v>217937.59999999998</v>
      </c>
      <c r="F6" s="4">
        <f>Pop6_H!F6+Pop6_F!F6</f>
        <v>361748.67</v>
      </c>
      <c r="G6" s="4">
        <f>Pop6_H!G6+Pop6_F!G6</f>
        <v>337750.54000000004</v>
      </c>
      <c r="H6" s="4">
        <f>Pop6_H!H6+Pop6_F!H6</f>
        <v>682.81999999999994</v>
      </c>
      <c r="I6" s="4">
        <f>Pop6_H!I6+Pop6_F!I6</f>
        <v>404710.26999999996</v>
      </c>
      <c r="J6" s="12">
        <f>Pop6_H!J6+Pop6_F!J6</f>
        <v>1596710.43</v>
      </c>
    </row>
    <row r="7" spans="1:10" x14ac:dyDescent="0.25">
      <c r="A7" s="19" t="s">
        <v>32</v>
      </c>
      <c r="B7" s="18">
        <f>Pop6_H!B7+Pop6_F!B7</f>
        <v>4680.1399999999994</v>
      </c>
      <c r="C7" s="4">
        <f>Pop6_H!C7+Pop6_F!C7</f>
        <v>123143.72</v>
      </c>
      <c r="D7" s="4">
        <f>Pop6_H!D7+Pop6_F!D7</f>
        <v>180330.13</v>
      </c>
      <c r="E7" s="4">
        <f>Pop6_H!E7+Pop6_F!E7</f>
        <v>231081.11</v>
      </c>
      <c r="F7" s="4">
        <f>Pop6_H!F7+Pop6_F!F7</f>
        <v>430597.62</v>
      </c>
      <c r="G7" s="4">
        <f>Pop6_H!G7+Pop6_F!G7</f>
        <v>445500.26</v>
      </c>
      <c r="H7" s="4">
        <f>Pop6_H!H7+Pop6_F!H7</f>
        <v>6744.8899999999994</v>
      </c>
      <c r="I7" s="4">
        <f>Pop6_H!I7+Pop6_F!I7</f>
        <v>300228.86</v>
      </c>
      <c r="J7" s="12">
        <f>Pop6_H!J7+Pop6_F!J7</f>
        <v>1722306.73</v>
      </c>
    </row>
    <row r="8" spans="1:10" x14ac:dyDescent="0.25">
      <c r="A8" s="19" t="s">
        <v>33</v>
      </c>
      <c r="B8" s="18">
        <f>Pop6_H!B8+Pop6_F!B8</f>
        <v>2936.69</v>
      </c>
      <c r="C8" s="4">
        <f>Pop6_H!C8+Pop6_F!C8</f>
        <v>51639.79</v>
      </c>
      <c r="D8" s="4">
        <f>Pop6_H!D8+Pop6_F!D8</f>
        <v>75444.22</v>
      </c>
      <c r="E8" s="4">
        <f>Pop6_H!E8+Pop6_F!E8</f>
        <v>84654.080000000002</v>
      </c>
      <c r="F8" s="4">
        <f>Pop6_H!F8+Pop6_F!F8</f>
        <v>162307.4</v>
      </c>
      <c r="G8" s="4">
        <f>Pop6_H!G8+Pop6_F!G8</f>
        <v>155326.34</v>
      </c>
      <c r="H8" s="4">
        <f>Pop6_H!H8+Pop6_F!H8</f>
        <v>183856.51</v>
      </c>
      <c r="I8" s="4">
        <f>Pop6_H!I8+Pop6_F!I8</f>
        <v>198418.77</v>
      </c>
      <c r="J8" s="12">
        <f>Pop6_H!J8+Pop6_F!J8</f>
        <v>914583.8</v>
      </c>
    </row>
    <row r="9" spans="1:10" x14ac:dyDescent="0.25">
      <c r="A9" s="31" t="s">
        <v>59</v>
      </c>
      <c r="B9" s="18">
        <f>Pop6_H!B9+Pop6_F!B9</f>
        <v>713.95</v>
      </c>
      <c r="C9" s="4">
        <f>Pop6_H!C9+Pop6_F!C9</f>
        <v>9211.1299999999992</v>
      </c>
      <c r="D9" s="4">
        <f>Pop6_H!D9+Pop6_F!D9</f>
        <v>12840.619999999999</v>
      </c>
      <c r="E9" s="4">
        <f>Pop6_H!E9+Pop6_F!E9</f>
        <v>9047.48</v>
      </c>
      <c r="F9" s="4">
        <f>Pop6_H!F9+Pop6_F!F9</f>
        <v>13887.060000000001</v>
      </c>
      <c r="G9" s="4">
        <f>Pop6_H!G9+Pop6_F!G9</f>
        <v>12992.77</v>
      </c>
      <c r="H9" s="4">
        <f>Pop6_H!H9+Pop6_F!H9</f>
        <v>964152.6</v>
      </c>
      <c r="I9" s="4">
        <f>Pop6_H!I9+Pop6_F!I9</f>
        <v>129700.13</v>
      </c>
      <c r="J9" s="12">
        <f>Pop6_H!J9+Pop6_F!J9</f>
        <v>1152545.7400000002</v>
      </c>
    </row>
    <row r="10" spans="1:10" x14ac:dyDescent="0.25">
      <c r="A10" s="43" t="s">
        <v>113</v>
      </c>
      <c r="B10" s="21">
        <f>Pop6_H!B10+Pop6_F!B10</f>
        <v>10673.46</v>
      </c>
      <c r="C10" s="10">
        <f>Pop6_H!C10+Pop6_F!C10</f>
        <v>256513.80000000005</v>
      </c>
      <c r="D10" s="10">
        <f>Pop6_H!D10+Pop6_F!D10</f>
        <v>484979.35999999993</v>
      </c>
      <c r="E10" s="10">
        <f>Pop6_H!E10+Pop6_F!E10</f>
        <v>571025.65999999992</v>
      </c>
      <c r="F10" s="10">
        <f>Pop6_H!F10+Pop6_F!F10</f>
        <v>1037469.6299999999</v>
      </c>
      <c r="G10" s="10">
        <f>Pop6_H!G10+Pop6_F!G10</f>
        <v>1007090.78</v>
      </c>
      <c r="H10" s="10">
        <f>Pop6_H!H10+Pop6_F!H10</f>
        <v>1155436.82</v>
      </c>
      <c r="I10" s="10">
        <f>Pop6_H!I10+Pop6_F!I10</f>
        <v>1392158.84</v>
      </c>
      <c r="J10" s="13">
        <f>Pop6_H!J10+Pop6_F!J10</f>
        <v>5915348.3499999996</v>
      </c>
    </row>
    <row r="11" spans="1:10" x14ac:dyDescent="0.25">
      <c r="A11" s="48" t="s">
        <v>296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39" t="s">
        <v>747</v>
      </c>
      <c r="B13" s="40"/>
      <c r="C13" s="40"/>
      <c r="D13" s="40"/>
      <c r="E13" s="40"/>
      <c r="F13" s="40"/>
      <c r="G13" s="40"/>
      <c r="H13" s="40"/>
      <c r="I13" s="40"/>
      <c r="J13" s="40"/>
    </row>
    <row r="15" spans="1:10" x14ac:dyDescent="0.25">
      <c r="A15" s="3" t="s">
        <v>70</v>
      </c>
    </row>
    <row r="16" spans="1:10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</row>
    <row r="17" spans="1:10" x14ac:dyDescent="0.25">
      <c r="A17" s="17" t="s">
        <v>36</v>
      </c>
      <c r="B17" s="26">
        <f>Pop6_H!B17+Pop6_F!B17</f>
        <v>1321.09</v>
      </c>
      <c r="C17" s="29">
        <f>Pop6_H!C17+Pop6_F!C17</f>
        <v>7725.69</v>
      </c>
      <c r="D17" s="29">
        <f>Pop6_H!D17+Pop6_F!D17</f>
        <v>3361.3900000000003</v>
      </c>
      <c r="E17" s="29">
        <f>Pop6_H!E17+Pop6_F!E17</f>
        <v>52461.09</v>
      </c>
      <c r="F17" s="29">
        <f>Pop6_H!F17+Pop6_F!F17</f>
        <v>204559.43</v>
      </c>
      <c r="G17" s="29">
        <f>Pop6_H!G17+Pop6_F!G17</f>
        <v>250327.13</v>
      </c>
      <c r="H17" s="29">
        <f>Pop6_H!H17+Pop6_F!H17</f>
        <v>0</v>
      </c>
      <c r="I17" s="29">
        <f>Pop6_H!I17+Pop6_F!I17</f>
        <v>3219739.63</v>
      </c>
      <c r="J17" s="11">
        <f>Pop6_H!J17+Pop6_F!J17</f>
        <v>3739495.45</v>
      </c>
    </row>
    <row r="18" spans="1:10" x14ac:dyDescent="0.25">
      <c r="A18" s="19" t="s">
        <v>30</v>
      </c>
      <c r="B18" s="18">
        <f>Pop6_H!B18+Pop6_F!B18</f>
        <v>8014.4299999999994</v>
      </c>
      <c r="C18" s="4">
        <f>Pop6_H!C18+Pop6_F!C18</f>
        <v>37310.54</v>
      </c>
      <c r="D18" s="4">
        <f>Pop6_H!D18+Pop6_F!D18</f>
        <v>143448.54999999999</v>
      </c>
      <c r="E18" s="4">
        <f>Pop6_H!E18+Pop6_F!E18</f>
        <v>514439.6</v>
      </c>
      <c r="F18" s="4">
        <f>Pop6_H!F18+Pop6_F!F18</f>
        <v>818926.26</v>
      </c>
      <c r="G18" s="4">
        <f>Pop6_H!G18+Pop6_F!G18</f>
        <v>601639.6</v>
      </c>
      <c r="H18" s="4">
        <f>Pop6_H!H18+Pop6_F!H18</f>
        <v>0</v>
      </c>
      <c r="I18" s="4">
        <f>Pop6_H!I18+Pop6_F!I18</f>
        <v>1199072.17</v>
      </c>
      <c r="J18" s="12">
        <f>Pop6_H!J18+Pop6_F!J18</f>
        <v>3322851.15</v>
      </c>
    </row>
    <row r="19" spans="1:10" x14ac:dyDescent="0.25">
      <c r="A19" s="19" t="s">
        <v>31</v>
      </c>
      <c r="B19" s="18">
        <f>Pop6_H!B19+Pop6_F!B19</f>
        <v>84916.65</v>
      </c>
      <c r="C19" s="4">
        <f>Pop6_H!C19+Pop6_F!C19</f>
        <v>433665.63</v>
      </c>
      <c r="D19" s="4">
        <f>Pop6_H!D19+Pop6_F!D19</f>
        <v>1639635.1099999999</v>
      </c>
      <c r="E19" s="4">
        <f>Pop6_H!E19+Pop6_F!E19</f>
        <v>2710329.0700000003</v>
      </c>
      <c r="F19" s="4">
        <f>Pop6_H!F19+Pop6_F!F19</f>
        <v>2570430.58</v>
      </c>
      <c r="G19" s="4">
        <f>Pop6_H!G19+Pop6_F!G19</f>
        <v>1882541.53</v>
      </c>
      <c r="H19" s="4">
        <f>Pop6_H!H19+Pop6_F!H19</f>
        <v>2897.39</v>
      </c>
      <c r="I19" s="4">
        <f>Pop6_H!I19+Pop6_F!I19</f>
        <v>825543.91999999993</v>
      </c>
      <c r="J19" s="12">
        <f>Pop6_H!J19+Pop6_F!J19</f>
        <v>10149959.880000001</v>
      </c>
    </row>
    <row r="20" spans="1:10" x14ac:dyDescent="0.25">
      <c r="A20" s="19" t="s">
        <v>32</v>
      </c>
      <c r="B20" s="18">
        <f>Pop6_H!B20+Pop6_F!B20</f>
        <v>178446.41999999998</v>
      </c>
      <c r="C20" s="4">
        <f>Pop6_H!C20+Pop6_F!C20</f>
        <v>742245.61</v>
      </c>
      <c r="D20" s="4">
        <f>Pop6_H!D20+Pop6_F!D20</f>
        <v>1900099.31</v>
      </c>
      <c r="E20" s="4">
        <f>Pop6_H!E20+Pop6_F!E20</f>
        <v>2655137.9699999997</v>
      </c>
      <c r="F20" s="4">
        <f>Pop6_H!F20+Pop6_F!F20</f>
        <v>2747492.82</v>
      </c>
      <c r="G20" s="4">
        <f>Pop6_H!G20+Pop6_F!G20</f>
        <v>1983741.07</v>
      </c>
      <c r="H20" s="4">
        <f>Pop6_H!H20+Pop6_F!H20</f>
        <v>51709.64</v>
      </c>
      <c r="I20" s="4">
        <f>Pop6_H!I20+Pop6_F!I20</f>
        <v>888107.41999999993</v>
      </c>
      <c r="J20" s="12">
        <f>Pop6_H!J20+Pop6_F!J20</f>
        <v>11146980.26</v>
      </c>
    </row>
    <row r="21" spans="1:10" x14ac:dyDescent="0.25">
      <c r="A21" s="19" t="s">
        <v>33</v>
      </c>
      <c r="B21" s="18">
        <f>Pop6_H!B21+Pop6_F!B21</f>
        <v>115330.29000000001</v>
      </c>
      <c r="C21" s="4">
        <f>Pop6_H!C21+Pop6_F!C21</f>
        <v>325523.12</v>
      </c>
      <c r="D21" s="4">
        <f>Pop6_H!D21+Pop6_F!D21</f>
        <v>766956.54</v>
      </c>
      <c r="E21" s="4">
        <f>Pop6_H!E21+Pop6_F!E21</f>
        <v>944651.78</v>
      </c>
      <c r="F21" s="4">
        <f>Pop6_H!F21+Pop6_F!F21</f>
        <v>1101099.24</v>
      </c>
      <c r="G21" s="4">
        <f>Pop6_H!G21+Pop6_F!G21</f>
        <v>706967.85</v>
      </c>
      <c r="H21" s="4">
        <f>Pop6_H!H21+Pop6_F!H21</f>
        <v>2460516.77</v>
      </c>
      <c r="I21" s="4">
        <f>Pop6_H!I21+Pop6_F!I21</f>
        <v>788341.39</v>
      </c>
      <c r="J21" s="12">
        <f>Pop6_H!J21+Pop6_F!J21</f>
        <v>7209386.9800000004</v>
      </c>
    </row>
    <row r="22" spans="1:10" x14ac:dyDescent="0.25">
      <c r="A22" s="31" t="s">
        <v>59</v>
      </c>
      <c r="B22" s="18">
        <f>Pop6_H!B22+Pop6_F!B22</f>
        <v>19610.05</v>
      </c>
      <c r="C22" s="4">
        <f>Pop6_H!C22+Pop6_F!C22</f>
        <v>61783.29</v>
      </c>
      <c r="D22" s="4">
        <f>Pop6_H!D22+Pop6_F!D22</f>
        <v>83722.149999999994</v>
      </c>
      <c r="E22" s="4">
        <f>Pop6_H!E22+Pop6_F!E22</f>
        <v>53479.24</v>
      </c>
      <c r="F22" s="4">
        <f>Pop6_H!F22+Pop6_F!F22</f>
        <v>68736.45</v>
      </c>
      <c r="G22" s="4">
        <f>Pop6_H!G22+Pop6_F!G22</f>
        <v>42321.520000000004</v>
      </c>
      <c r="H22" s="4">
        <f>Pop6_H!H22+Pop6_F!H22</f>
        <v>10732142.489999998</v>
      </c>
      <c r="I22" s="4">
        <f>Pop6_H!I22+Pop6_F!I22</f>
        <v>453820.23</v>
      </c>
      <c r="J22" s="12">
        <f>Pop6_H!J22+Pop6_F!J22</f>
        <v>11515615.419999998</v>
      </c>
    </row>
    <row r="23" spans="1:10" x14ac:dyDescent="0.25">
      <c r="A23" s="43" t="s">
        <v>113</v>
      </c>
      <c r="B23" s="21">
        <f>Pop6_H!B23+Pop6_F!B23</f>
        <v>407638.93</v>
      </c>
      <c r="C23" s="10">
        <f>Pop6_H!C23+Pop6_F!C23</f>
        <v>1608253.88</v>
      </c>
      <c r="D23" s="10">
        <f>Pop6_H!D23+Pop6_F!D23</f>
        <v>4537223.05</v>
      </c>
      <c r="E23" s="10">
        <f>Pop6_H!E23+Pop6_F!E23</f>
        <v>6930498.75</v>
      </c>
      <c r="F23" s="10">
        <f>Pop6_H!F23+Pop6_F!F23</f>
        <v>7511244.7799999993</v>
      </c>
      <c r="G23" s="10">
        <f>Pop6_H!G23+Pop6_F!G23</f>
        <v>5467538.6999999993</v>
      </c>
      <c r="H23" s="10">
        <f>Pop6_H!H23+Pop6_F!H23</f>
        <v>13247266.289999999</v>
      </c>
      <c r="I23" s="10">
        <f>Pop6_H!I23+Pop6_F!I23</f>
        <v>7374624.7599999998</v>
      </c>
      <c r="J23" s="13">
        <f>Pop6_H!J23+Pop6_F!J23</f>
        <v>47084289.140000001</v>
      </c>
    </row>
    <row r="24" spans="1:1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39" t="s">
        <v>747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10" x14ac:dyDescent="0.25">
      <c r="A27" s="3" t="s">
        <v>71</v>
      </c>
    </row>
    <row r="28" spans="1:1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10" x14ac:dyDescent="0.25">
      <c r="A29" s="17" t="s">
        <v>36</v>
      </c>
      <c r="B29" s="26">
        <f t="shared" ref="B29:D35" si="0">B4+B17</f>
        <v>1365.77</v>
      </c>
      <c r="C29" s="29">
        <f t="shared" si="0"/>
        <v>8527.67</v>
      </c>
      <c r="D29" s="29">
        <f t="shared" si="0"/>
        <v>3663.3500000000004</v>
      </c>
      <c r="E29" s="29">
        <f t="shared" ref="E29:F29" si="1">E4+E17</f>
        <v>55195.619999999995</v>
      </c>
      <c r="F29" s="29">
        <f t="shared" si="1"/>
        <v>214663.28999999998</v>
      </c>
      <c r="G29" s="29">
        <f t="shared" ref="G29:J35" si="2">G4+G17</f>
        <v>261860.15</v>
      </c>
      <c r="H29" s="29">
        <f t="shared" si="2"/>
        <v>0</v>
      </c>
      <c r="I29" s="29">
        <f t="shared" si="2"/>
        <v>3411548.57</v>
      </c>
      <c r="J29" s="11">
        <f t="shared" si="2"/>
        <v>3956824.4200000004</v>
      </c>
    </row>
    <row r="30" spans="1:10" x14ac:dyDescent="0.25">
      <c r="A30" s="19" t="s">
        <v>30</v>
      </c>
      <c r="B30" s="18">
        <f t="shared" si="0"/>
        <v>8205.06</v>
      </c>
      <c r="C30" s="4">
        <f t="shared" si="0"/>
        <v>41284.01</v>
      </c>
      <c r="D30" s="4">
        <f t="shared" si="0"/>
        <v>155481.53</v>
      </c>
      <c r="E30" s="4">
        <f t="shared" ref="E30:F30" si="3">E5+E18</f>
        <v>540010.46</v>
      </c>
      <c r="F30" s="4">
        <f t="shared" si="3"/>
        <v>877751.28</v>
      </c>
      <c r="G30" s="4">
        <f t="shared" si="2"/>
        <v>645627.44999999995</v>
      </c>
      <c r="H30" s="4">
        <f t="shared" si="2"/>
        <v>0</v>
      </c>
      <c r="I30" s="4">
        <f t="shared" si="2"/>
        <v>1366364.04</v>
      </c>
      <c r="J30" s="12">
        <f t="shared" si="2"/>
        <v>3634723.83</v>
      </c>
    </row>
    <row r="31" spans="1:10" x14ac:dyDescent="0.25">
      <c r="A31" s="19" t="s">
        <v>31</v>
      </c>
      <c r="B31" s="18">
        <f t="shared" si="0"/>
        <v>87024.01999999999</v>
      </c>
      <c r="C31" s="4">
        <f t="shared" si="0"/>
        <v>501409.33999999997</v>
      </c>
      <c r="D31" s="4">
        <f t="shared" si="0"/>
        <v>1843664.5599999998</v>
      </c>
      <c r="E31" s="4">
        <f t="shared" ref="E31:F31" si="4">E6+E19</f>
        <v>2928266.6700000004</v>
      </c>
      <c r="F31" s="4">
        <f t="shared" si="4"/>
        <v>2932179.25</v>
      </c>
      <c r="G31" s="4">
        <f t="shared" si="2"/>
        <v>2220292.0700000003</v>
      </c>
      <c r="H31" s="4">
        <f t="shared" si="2"/>
        <v>3580.21</v>
      </c>
      <c r="I31" s="4">
        <f t="shared" si="2"/>
        <v>1230254.19</v>
      </c>
      <c r="J31" s="12">
        <f t="shared" si="2"/>
        <v>11746670.310000001</v>
      </c>
    </row>
    <row r="32" spans="1:10" x14ac:dyDescent="0.25">
      <c r="A32" s="19" t="s">
        <v>32</v>
      </c>
      <c r="B32" s="18">
        <f t="shared" si="0"/>
        <v>183126.56</v>
      </c>
      <c r="C32" s="4">
        <f t="shared" si="0"/>
        <v>865389.33</v>
      </c>
      <c r="D32" s="4">
        <f t="shared" si="0"/>
        <v>2080429.44</v>
      </c>
      <c r="E32" s="4">
        <f t="shared" ref="E32:F32" si="5">E7+E20</f>
        <v>2886219.0799999996</v>
      </c>
      <c r="F32" s="4">
        <f t="shared" si="5"/>
        <v>3178090.44</v>
      </c>
      <c r="G32" s="4">
        <f t="shared" si="2"/>
        <v>2429241.33</v>
      </c>
      <c r="H32" s="4">
        <f t="shared" si="2"/>
        <v>58454.53</v>
      </c>
      <c r="I32" s="4">
        <f t="shared" si="2"/>
        <v>1188336.2799999998</v>
      </c>
      <c r="J32" s="12">
        <f t="shared" si="2"/>
        <v>12869286.99</v>
      </c>
    </row>
    <row r="33" spans="1:10" x14ac:dyDescent="0.25">
      <c r="A33" s="19" t="s">
        <v>33</v>
      </c>
      <c r="B33" s="18">
        <f t="shared" si="0"/>
        <v>118266.98000000001</v>
      </c>
      <c r="C33" s="4">
        <f t="shared" si="0"/>
        <v>377162.91</v>
      </c>
      <c r="D33" s="4">
        <f t="shared" si="0"/>
        <v>842400.76</v>
      </c>
      <c r="E33" s="4">
        <f t="shared" ref="E33:F33" si="6">E8+E21</f>
        <v>1029305.86</v>
      </c>
      <c r="F33" s="4">
        <f t="shared" si="6"/>
        <v>1263406.6399999999</v>
      </c>
      <c r="G33" s="4">
        <f t="shared" si="2"/>
        <v>862294.19</v>
      </c>
      <c r="H33" s="4">
        <f t="shared" si="2"/>
        <v>2644373.2800000003</v>
      </c>
      <c r="I33" s="4">
        <f t="shared" si="2"/>
        <v>986760.16</v>
      </c>
      <c r="J33" s="12">
        <f t="shared" si="2"/>
        <v>8123970.7800000003</v>
      </c>
    </row>
    <row r="34" spans="1:10" x14ac:dyDescent="0.25">
      <c r="A34" s="31" t="s">
        <v>59</v>
      </c>
      <c r="B34" s="18">
        <f t="shared" si="0"/>
        <v>20324</v>
      </c>
      <c r="C34" s="4">
        <f t="shared" si="0"/>
        <v>70994.42</v>
      </c>
      <c r="D34" s="4">
        <f t="shared" si="0"/>
        <v>96562.76999999999</v>
      </c>
      <c r="E34" s="4">
        <f t="shared" ref="E34:F34" si="7">E9+E22</f>
        <v>62526.720000000001</v>
      </c>
      <c r="F34" s="4">
        <f t="shared" si="7"/>
        <v>82623.509999999995</v>
      </c>
      <c r="G34" s="4">
        <f t="shared" si="2"/>
        <v>55314.290000000008</v>
      </c>
      <c r="H34" s="4">
        <f t="shared" si="2"/>
        <v>11696295.089999998</v>
      </c>
      <c r="I34" s="4">
        <f t="shared" si="2"/>
        <v>583520.36</v>
      </c>
      <c r="J34" s="12">
        <f t="shared" si="2"/>
        <v>12668161.159999998</v>
      </c>
    </row>
    <row r="35" spans="1:10" x14ac:dyDescent="0.25">
      <c r="A35" s="43" t="s">
        <v>113</v>
      </c>
      <c r="B35" s="21">
        <f t="shared" si="0"/>
        <v>418312.39</v>
      </c>
      <c r="C35" s="10">
        <f t="shared" si="0"/>
        <v>1864767.68</v>
      </c>
      <c r="D35" s="10">
        <f t="shared" si="0"/>
        <v>5022202.41</v>
      </c>
      <c r="E35" s="10">
        <f t="shared" ref="E35:F35" si="8">E10+E23</f>
        <v>7501524.4100000001</v>
      </c>
      <c r="F35" s="10">
        <f t="shared" si="8"/>
        <v>8548714.4100000001</v>
      </c>
      <c r="G35" s="10">
        <f t="shared" si="2"/>
        <v>6474629.4799999995</v>
      </c>
      <c r="H35" s="10">
        <f t="shared" si="2"/>
        <v>14402703.109999999</v>
      </c>
      <c r="I35" s="10">
        <f t="shared" si="2"/>
        <v>8766783.5999999996</v>
      </c>
      <c r="J35" s="13">
        <f t="shared" si="2"/>
        <v>52999637.490000002</v>
      </c>
    </row>
    <row r="36" spans="1:10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x14ac:dyDescent="0.25">
      <c r="A37" s="39" t="s">
        <v>747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2" width="11.42578125" style="2"/>
    <col min="13" max="13" width="12.85546875" style="2" bestFit="1" customWidth="1"/>
    <col min="14" max="20" width="14.28515625" style="2" bestFit="1" customWidth="1"/>
    <col min="21" max="21" width="15.28515625" style="2" bestFit="1" customWidth="1"/>
    <col min="22" max="16384" width="11.42578125" style="2"/>
  </cols>
  <sheetData>
    <row r="1" spans="1:21" x14ac:dyDescent="0.25">
      <c r="A1" s="1" t="s">
        <v>81</v>
      </c>
    </row>
    <row r="2" spans="1:21" x14ac:dyDescent="0.25">
      <c r="A2" s="3" t="s">
        <v>69</v>
      </c>
    </row>
    <row r="3" spans="1:21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21" x14ac:dyDescent="0.25">
      <c r="A4" s="25" t="s">
        <v>36</v>
      </c>
      <c r="B4" s="26">
        <v>29.65</v>
      </c>
      <c r="C4" s="29">
        <v>499.5</v>
      </c>
      <c r="D4" s="29">
        <v>177.68</v>
      </c>
      <c r="E4" s="29">
        <v>1622.37</v>
      </c>
      <c r="F4" s="29">
        <v>3913.06</v>
      </c>
      <c r="G4" s="29">
        <v>10404.370000000001</v>
      </c>
      <c r="H4" s="29">
        <v>0</v>
      </c>
      <c r="I4" s="27">
        <v>98792.82</v>
      </c>
      <c r="J4" s="54">
        <f>SUM(B4:I4)</f>
        <v>115439.45000000001</v>
      </c>
      <c r="K4" s="112"/>
      <c r="L4" s="112"/>
      <c r="M4" s="112"/>
      <c r="N4" s="112"/>
      <c r="O4" s="112"/>
      <c r="P4" s="112"/>
      <c r="Q4" s="112"/>
      <c r="R4" s="112"/>
    </row>
    <row r="5" spans="1:21" x14ac:dyDescent="0.25">
      <c r="A5" s="28" t="s">
        <v>30</v>
      </c>
      <c r="B5" s="18">
        <v>134.25</v>
      </c>
      <c r="C5" s="4">
        <v>2903.95</v>
      </c>
      <c r="D5" s="4">
        <v>6364.32</v>
      </c>
      <c r="E5" s="4">
        <v>12340.21</v>
      </c>
      <c r="F5" s="4">
        <v>20456.03</v>
      </c>
      <c r="G5" s="4">
        <v>35985.69</v>
      </c>
      <c r="H5" s="4">
        <v>0</v>
      </c>
      <c r="I5" s="22">
        <v>72361.72</v>
      </c>
      <c r="J5" s="55">
        <f t="shared" ref="J5:J10" si="0">SUM(B5:I5)</f>
        <v>150546.16999999998</v>
      </c>
      <c r="K5" s="112"/>
      <c r="L5" s="112"/>
      <c r="M5" s="112"/>
      <c r="N5" s="112"/>
      <c r="O5" s="112"/>
      <c r="P5" s="112"/>
      <c r="Q5" s="112"/>
      <c r="R5" s="112"/>
    </row>
    <row r="6" spans="1:21" x14ac:dyDescent="0.25">
      <c r="A6" s="28" t="s">
        <v>31</v>
      </c>
      <c r="B6" s="18">
        <v>1329.78</v>
      </c>
      <c r="C6" s="4">
        <v>50943.07</v>
      </c>
      <c r="D6" s="4">
        <v>108693.43</v>
      </c>
      <c r="E6" s="4">
        <v>97835.29</v>
      </c>
      <c r="F6" s="4">
        <v>99438.19</v>
      </c>
      <c r="G6" s="4">
        <v>270584.69</v>
      </c>
      <c r="H6" s="4">
        <v>315.33999999999997</v>
      </c>
      <c r="I6" s="22">
        <v>107324.05</v>
      </c>
      <c r="J6" s="55">
        <f t="shared" si="0"/>
        <v>736463.84</v>
      </c>
      <c r="K6" s="112"/>
      <c r="L6" s="112"/>
      <c r="M6" s="112"/>
      <c r="N6" s="112"/>
      <c r="O6" s="112"/>
      <c r="P6" s="112"/>
      <c r="Q6" s="112"/>
      <c r="R6" s="112"/>
    </row>
    <row r="7" spans="1:21" x14ac:dyDescent="0.25">
      <c r="A7" s="28" t="s">
        <v>32</v>
      </c>
      <c r="B7" s="18">
        <v>2839.66</v>
      </c>
      <c r="C7" s="4">
        <v>93511.7</v>
      </c>
      <c r="D7" s="4">
        <v>104946.48</v>
      </c>
      <c r="E7" s="4">
        <v>116008.22</v>
      </c>
      <c r="F7" s="4">
        <v>104604.04</v>
      </c>
      <c r="G7" s="4">
        <v>344817.55</v>
      </c>
      <c r="H7" s="4">
        <v>3151.62</v>
      </c>
      <c r="I7" s="22">
        <v>81274.850000000006</v>
      </c>
      <c r="J7" s="55">
        <f t="shared" si="0"/>
        <v>851154.11999999988</v>
      </c>
      <c r="K7" s="112"/>
      <c r="L7" s="112"/>
      <c r="M7" s="112"/>
      <c r="N7" s="112"/>
      <c r="O7" s="112"/>
      <c r="P7" s="112"/>
      <c r="Q7" s="112"/>
      <c r="R7" s="112"/>
    </row>
    <row r="8" spans="1:21" x14ac:dyDescent="0.25">
      <c r="A8" s="28" t="s">
        <v>33</v>
      </c>
      <c r="B8" s="18">
        <v>1831.48</v>
      </c>
      <c r="C8" s="4">
        <v>39830.050000000003</v>
      </c>
      <c r="D8" s="4">
        <v>49939.81</v>
      </c>
      <c r="E8" s="4">
        <v>46452.78</v>
      </c>
      <c r="F8" s="4">
        <v>37301.839999999997</v>
      </c>
      <c r="G8" s="4">
        <v>115766.43</v>
      </c>
      <c r="H8" s="4">
        <v>94880.07</v>
      </c>
      <c r="I8" s="22">
        <v>54077.87</v>
      </c>
      <c r="J8" s="55">
        <f t="shared" si="0"/>
        <v>440080.33</v>
      </c>
      <c r="K8" s="112"/>
      <c r="L8" s="112"/>
      <c r="M8" s="112"/>
      <c r="N8" s="112"/>
      <c r="O8" s="112"/>
      <c r="P8" s="112"/>
      <c r="Q8" s="112"/>
      <c r="R8" s="112"/>
    </row>
    <row r="9" spans="1:21" x14ac:dyDescent="0.25">
      <c r="A9" s="128" t="s">
        <v>59</v>
      </c>
      <c r="B9" s="125">
        <v>443.62</v>
      </c>
      <c r="C9" s="122">
        <v>6901.8899999999994</v>
      </c>
      <c r="D9" s="122">
        <v>9612.66</v>
      </c>
      <c r="E9" s="122">
        <v>5532.16</v>
      </c>
      <c r="F9" s="122">
        <v>3726.7200000000003</v>
      </c>
      <c r="G9" s="122">
        <v>10207.370000000001</v>
      </c>
      <c r="H9" s="122">
        <v>525377.99</v>
      </c>
      <c r="I9" s="124">
        <v>18210.149999999998</v>
      </c>
      <c r="J9" s="55">
        <f t="shared" si="0"/>
        <v>580012.56000000006</v>
      </c>
      <c r="K9" s="112"/>
      <c r="L9" s="112"/>
      <c r="M9" s="112"/>
      <c r="N9" s="112"/>
      <c r="O9" s="112"/>
      <c r="P9" s="112"/>
      <c r="Q9" s="112"/>
      <c r="R9" s="112"/>
    </row>
    <row r="10" spans="1:21" x14ac:dyDescent="0.25">
      <c r="A10" s="43" t="s">
        <v>113</v>
      </c>
      <c r="B10" s="85">
        <f>SUM(B4:B9)</f>
        <v>6608.44</v>
      </c>
      <c r="C10" s="86">
        <f t="shared" ref="C10:I10" si="1">SUM(C4:C9)</f>
        <v>194590.16000000003</v>
      </c>
      <c r="D10" s="86">
        <f t="shared" si="1"/>
        <v>279734.37999999995</v>
      </c>
      <c r="E10" s="86">
        <f t="shared" si="1"/>
        <v>279791.02999999997</v>
      </c>
      <c r="F10" s="86">
        <f t="shared" si="1"/>
        <v>269439.88</v>
      </c>
      <c r="G10" s="86">
        <f t="shared" si="1"/>
        <v>787766.1</v>
      </c>
      <c r="H10" s="86">
        <f t="shared" si="1"/>
        <v>623725.02</v>
      </c>
      <c r="I10" s="86">
        <f t="shared" si="1"/>
        <v>432041.46000000008</v>
      </c>
      <c r="J10" s="13">
        <f>SUM(B10:I10)</f>
        <v>2873696.4699999997</v>
      </c>
    </row>
    <row r="11" spans="1:21" x14ac:dyDescent="0.25">
      <c r="A11" s="48" t="s">
        <v>296</v>
      </c>
      <c r="B11" s="40"/>
      <c r="C11" s="40"/>
      <c r="D11" s="40"/>
      <c r="E11" s="40"/>
      <c r="F11" s="40"/>
      <c r="G11" s="40"/>
      <c r="H11" s="40"/>
      <c r="I11" s="40"/>
      <c r="J11" s="40"/>
      <c r="M11" s="172"/>
      <c r="N11" s="172"/>
      <c r="O11" s="172"/>
      <c r="P11" s="172"/>
      <c r="Q11" s="172"/>
      <c r="R11" s="172"/>
      <c r="S11" s="172"/>
      <c r="T11" s="172"/>
      <c r="U11" s="172"/>
    </row>
    <row r="12" spans="1:21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  <c r="M12" s="172"/>
      <c r="N12" s="172"/>
      <c r="O12" s="172"/>
      <c r="P12" s="172"/>
      <c r="Q12" s="172"/>
      <c r="R12" s="172"/>
      <c r="S12" s="172"/>
      <c r="T12" s="172"/>
      <c r="U12" s="172"/>
    </row>
    <row r="13" spans="1:21" x14ac:dyDescent="0.25">
      <c r="A13" s="39" t="s">
        <v>747</v>
      </c>
      <c r="B13" s="40"/>
      <c r="C13" s="40"/>
      <c r="D13" s="40"/>
      <c r="E13" s="40"/>
      <c r="F13" s="40"/>
      <c r="G13" s="40"/>
      <c r="H13" s="40"/>
      <c r="I13" s="40"/>
      <c r="J13" s="40"/>
      <c r="M13" s="172"/>
      <c r="N13" s="172"/>
      <c r="O13" s="172"/>
      <c r="P13" s="172"/>
      <c r="Q13" s="172"/>
      <c r="R13" s="172"/>
      <c r="S13" s="172"/>
      <c r="T13" s="172"/>
      <c r="U13" s="172"/>
    </row>
    <row r="14" spans="1:21" x14ac:dyDescent="0.25">
      <c r="M14" s="172"/>
      <c r="N14" s="172"/>
      <c r="O14" s="172"/>
      <c r="P14" s="172"/>
      <c r="Q14" s="172"/>
      <c r="R14" s="172"/>
      <c r="S14" s="172"/>
      <c r="T14" s="172"/>
      <c r="U14" s="172"/>
    </row>
    <row r="15" spans="1:21" x14ac:dyDescent="0.25">
      <c r="A15" s="3" t="s">
        <v>70</v>
      </c>
      <c r="M15" s="172"/>
      <c r="N15" s="172"/>
      <c r="O15" s="172"/>
      <c r="P15" s="172"/>
      <c r="Q15" s="172"/>
      <c r="R15" s="172"/>
      <c r="S15" s="172"/>
      <c r="T15" s="172"/>
      <c r="U15" s="172"/>
    </row>
    <row r="16" spans="1:21" ht="36" x14ac:dyDescent="0.25">
      <c r="B16" s="14" t="s">
        <v>60</v>
      </c>
      <c r="C16" s="15" t="s">
        <v>61</v>
      </c>
      <c r="D16" s="15" t="s">
        <v>62</v>
      </c>
      <c r="E16" s="15" t="s">
        <v>63</v>
      </c>
      <c r="F16" s="15" t="s">
        <v>64</v>
      </c>
      <c r="G16" s="15" t="s">
        <v>65</v>
      </c>
      <c r="H16" s="15" t="s">
        <v>66</v>
      </c>
      <c r="I16" s="30" t="s">
        <v>67</v>
      </c>
      <c r="J16" s="23" t="s">
        <v>113</v>
      </c>
      <c r="M16" s="172"/>
      <c r="N16" s="172"/>
      <c r="O16" s="172"/>
      <c r="P16" s="172"/>
      <c r="Q16" s="172"/>
      <c r="R16" s="172"/>
      <c r="S16" s="172"/>
      <c r="T16" s="172"/>
      <c r="U16" s="172"/>
    </row>
    <row r="17" spans="1:21" x14ac:dyDescent="0.25">
      <c r="A17" s="17" t="s">
        <v>36</v>
      </c>
      <c r="B17" s="26">
        <v>1130.03</v>
      </c>
      <c r="C17" s="29">
        <v>5105.2</v>
      </c>
      <c r="D17" s="29">
        <v>1922.73</v>
      </c>
      <c r="E17" s="29">
        <v>29922.05</v>
      </c>
      <c r="F17" s="29">
        <v>66098.080000000002</v>
      </c>
      <c r="G17" s="29">
        <v>218730.73</v>
      </c>
      <c r="H17" s="29">
        <v>0</v>
      </c>
      <c r="I17" s="27">
        <v>1594720.3</v>
      </c>
      <c r="J17" s="11">
        <f>SUM(B17:I17)</f>
        <v>1917629.12</v>
      </c>
      <c r="K17" s="112"/>
      <c r="M17" s="172"/>
      <c r="N17" s="172"/>
      <c r="O17" s="172"/>
      <c r="P17" s="172"/>
      <c r="Q17" s="172"/>
      <c r="R17" s="172"/>
      <c r="S17" s="172"/>
      <c r="T17" s="172"/>
      <c r="U17" s="172"/>
    </row>
    <row r="18" spans="1:21" x14ac:dyDescent="0.25">
      <c r="A18" s="19" t="s">
        <v>30</v>
      </c>
      <c r="B18" s="18">
        <v>6815.65</v>
      </c>
      <c r="C18" s="4">
        <v>24279.21</v>
      </c>
      <c r="D18" s="4">
        <v>81915.08</v>
      </c>
      <c r="E18" s="4">
        <v>245860.28</v>
      </c>
      <c r="F18" s="4">
        <v>267308.98</v>
      </c>
      <c r="G18" s="4">
        <v>502181.46</v>
      </c>
      <c r="H18" s="4">
        <v>0</v>
      </c>
      <c r="I18" s="22">
        <v>560212.71</v>
      </c>
      <c r="J18" s="12">
        <f t="shared" ref="J18:J23" si="2">SUM(B18:I18)</f>
        <v>1688573.3699999999</v>
      </c>
      <c r="K18" s="112"/>
      <c r="M18" s="172"/>
      <c r="N18" s="172"/>
      <c r="O18" s="172"/>
      <c r="P18" s="172"/>
      <c r="Q18" s="172"/>
      <c r="R18" s="172"/>
      <c r="S18" s="172"/>
      <c r="T18" s="172"/>
      <c r="U18" s="172"/>
    </row>
    <row r="19" spans="1:21" x14ac:dyDescent="0.25">
      <c r="A19" s="19" t="s">
        <v>31</v>
      </c>
      <c r="B19" s="18">
        <v>68391.929999999993</v>
      </c>
      <c r="C19" s="4">
        <v>300181.68</v>
      </c>
      <c r="D19" s="4">
        <v>898648.83</v>
      </c>
      <c r="E19" s="4">
        <v>1199705.27</v>
      </c>
      <c r="F19" s="4">
        <v>722027.66</v>
      </c>
      <c r="G19" s="4">
        <v>1560917.94</v>
      </c>
      <c r="H19" s="4">
        <v>1176.32</v>
      </c>
      <c r="I19" s="22">
        <v>288741.56</v>
      </c>
      <c r="J19" s="12">
        <f t="shared" si="2"/>
        <v>5039791.1900000004</v>
      </c>
      <c r="K19" s="112"/>
      <c r="M19" s="172"/>
      <c r="N19" s="172"/>
      <c r="O19" s="172"/>
      <c r="P19" s="172"/>
      <c r="Q19" s="172"/>
      <c r="R19" s="172"/>
      <c r="S19" s="172"/>
      <c r="T19" s="172"/>
      <c r="U19" s="172"/>
    </row>
    <row r="20" spans="1:21" x14ac:dyDescent="0.25">
      <c r="A20" s="19" t="s">
        <v>32</v>
      </c>
      <c r="B20" s="18">
        <v>133701.01999999999</v>
      </c>
      <c r="C20" s="4">
        <v>522893.39</v>
      </c>
      <c r="D20" s="4">
        <v>1118850.6299999999</v>
      </c>
      <c r="E20" s="4">
        <v>1232338.6399999999</v>
      </c>
      <c r="F20" s="4">
        <v>611505.81999999995</v>
      </c>
      <c r="G20" s="4">
        <v>1559205.05</v>
      </c>
      <c r="H20" s="4">
        <v>23718.080000000002</v>
      </c>
      <c r="I20" s="22">
        <v>303805.71999999997</v>
      </c>
      <c r="J20" s="12">
        <f t="shared" si="2"/>
        <v>5506018.3499999996</v>
      </c>
      <c r="K20" s="112"/>
    </row>
    <row r="21" spans="1:21" x14ac:dyDescent="0.25">
      <c r="A21" s="19" t="s">
        <v>33</v>
      </c>
      <c r="B21" s="18">
        <v>80353.36</v>
      </c>
      <c r="C21" s="4">
        <v>233480.88</v>
      </c>
      <c r="D21" s="4">
        <v>474612.28</v>
      </c>
      <c r="E21" s="4">
        <v>437353.58</v>
      </c>
      <c r="F21" s="4">
        <v>201394.01</v>
      </c>
      <c r="G21" s="4">
        <v>530855.13</v>
      </c>
      <c r="H21" s="4">
        <v>1267298.1200000001</v>
      </c>
      <c r="I21" s="22">
        <v>241309.14</v>
      </c>
      <c r="J21" s="12">
        <f t="shared" si="2"/>
        <v>3466656.5000000005</v>
      </c>
      <c r="K21" s="112"/>
      <c r="M21" s="172"/>
      <c r="N21" s="172"/>
      <c r="O21" s="172"/>
      <c r="P21" s="172"/>
      <c r="Q21" s="172"/>
      <c r="R21" s="172"/>
      <c r="S21" s="172"/>
      <c r="T21" s="172"/>
      <c r="U21" s="172"/>
    </row>
    <row r="22" spans="1:21" x14ac:dyDescent="0.25">
      <c r="A22" s="31" t="s">
        <v>59</v>
      </c>
      <c r="B22" s="125">
        <v>11684.49</v>
      </c>
      <c r="C22" s="122">
        <v>40123.160000000003</v>
      </c>
      <c r="D22" s="122">
        <v>59935.040000000001</v>
      </c>
      <c r="E22" s="122">
        <v>27366.23</v>
      </c>
      <c r="F22" s="122">
        <v>13120.01</v>
      </c>
      <c r="G22" s="122">
        <v>29701.79</v>
      </c>
      <c r="H22" s="122">
        <v>4599935.13</v>
      </c>
      <c r="I22" s="124">
        <v>60171.6</v>
      </c>
      <c r="J22" s="12">
        <f t="shared" si="2"/>
        <v>4842037.4499999993</v>
      </c>
      <c r="K22" s="112"/>
      <c r="M22" s="172"/>
      <c r="N22" s="172"/>
      <c r="O22" s="172"/>
      <c r="P22" s="172"/>
      <c r="Q22" s="172"/>
      <c r="R22" s="172"/>
      <c r="S22" s="172"/>
      <c r="T22" s="172"/>
      <c r="U22" s="172"/>
    </row>
    <row r="23" spans="1:21" x14ac:dyDescent="0.25">
      <c r="A23" s="43" t="s">
        <v>113</v>
      </c>
      <c r="B23" s="21">
        <f>SUM(B17:B22)</f>
        <v>302076.48</v>
      </c>
      <c r="C23" s="10">
        <f t="shared" ref="C23" si="3">SUM(C17:C22)</f>
        <v>1126063.5199999998</v>
      </c>
      <c r="D23" s="10">
        <f t="shared" ref="D23" si="4">SUM(D17:D22)</f>
        <v>2635884.59</v>
      </c>
      <c r="E23" s="10">
        <f t="shared" ref="E23" si="5">SUM(E17:E22)</f>
        <v>3172546.0500000003</v>
      </c>
      <c r="F23" s="10">
        <f t="shared" ref="F23" si="6">SUM(F17:F22)</f>
        <v>1881454.56</v>
      </c>
      <c r="G23" s="10">
        <f t="shared" ref="G23" si="7">SUM(G17:G22)</f>
        <v>4401592.0999999996</v>
      </c>
      <c r="H23" s="10">
        <f t="shared" ref="H23" si="8">SUM(H17:H22)</f>
        <v>5892127.6500000004</v>
      </c>
      <c r="I23" s="10">
        <f t="shared" ref="I23" si="9">SUM(I17:I22)</f>
        <v>3048961.0300000003</v>
      </c>
      <c r="J23" s="13">
        <f t="shared" si="2"/>
        <v>22460705.980000004</v>
      </c>
      <c r="M23" s="172"/>
      <c r="N23" s="172"/>
      <c r="O23" s="172"/>
      <c r="P23" s="172"/>
      <c r="Q23" s="172"/>
      <c r="R23" s="172"/>
      <c r="S23" s="172"/>
      <c r="T23" s="172"/>
      <c r="U23" s="172"/>
    </row>
    <row r="24" spans="1:21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  <c r="M24" s="172"/>
      <c r="N24" s="172"/>
      <c r="O24" s="172"/>
      <c r="P24" s="172"/>
      <c r="Q24" s="172"/>
      <c r="R24" s="172"/>
      <c r="S24" s="172"/>
      <c r="T24" s="172"/>
      <c r="U24" s="172"/>
    </row>
    <row r="25" spans="1:21" x14ac:dyDescent="0.25">
      <c r="A25" s="39" t="s">
        <v>747</v>
      </c>
      <c r="B25" s="40"/>
      <c r="C25" s="40"/>
      <c r="D25" s="40"/>
      <c r="E25" s="40"/>
      <c r="F25" s="40"/>
      <c r="G25" s="40"/>
      <c r="H25" s="40"/>
      <c r="I25" s="40"/>
      <c r="J25" s="40"/>
      <c r="M25" s="172"/>
      <c r="N25" s="172"/>
      <c r="O25" s="172"/>
      <c r="P25" s="172"/>
      <c r="Q25" s="172"/>
      <c r="R25" s="172"/>
      <c r="S25" s="172"/>
      <c r="T25" s="172"/>
      <c r="U25" s="172"/>
    </row>
    <row r="26" spans="1:21" x14ac:dyDescent="0.25">
      <c r="M26" s="172"/>
      <c r="N26" s="172"/>
      <c r="O26" s="172"/>
      <c r="P26" s="172"/>
      <c r="Q26" s="172"/>
      <c r="R26" s="172"/>
      <c r="S26" s="172"/>
      <c r="T26" s="172"/>
      <c r="U26" s="172"/>
    </row>
    <row r="27" spans="1:21" x14ac:dyDescent="0.25">
      <c r="A27" s="3" t="s">
        <v>71</v>
      </c>
      <c r="M27" s="172"/>
      <c r="N27" s="172"/>
      <c r="O27" s="172"/>
      <c r="P27" s="172"/>
      <c r="Q27" s="172"/>
      <c r="R27" s="172"/>
      <c r="S27" s="172"/>
      <c r="T27" s="172"/>
      <c r="U27" s="172"/>
    </row>
    <row r="28" spans="1:21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  <c r="M28" s="172"/>
      <c r="N28" s="172"/>
      <c r="O28" s="172"/>
      <c r="P28" s="172"/>
      <c r="Q28" s="172"/>
      <c r="R28" s="172"/>
      <c r="S28" s="172"/>
      <c r="T28" s="172"/>
      <c r="U28" s="172"/>
    </row>
    <row r="29" spans="1:21" x14ac:dyDescent="0.25">
      <c r="A29" s="17" t="s">
        <v>36</v>
      </c>
      <c r="B29" s="26">
        <f t="shared" ref="B29:J29" si="10">B4+B17</f>
        <v>1159.68</v>
      </c>
      <c r="C29" s="29">
        <f t="shared" si="10"/>
        <v>5604.7</v>
      </c>
      <c r="D29" s="29">
        <f t="shared" si="10"/>
        <v>2100.41</v>
      </c>
      <c r="E29" s="29">
        <f t="shared" si="10"/>
        <v>31544.42</v>
      </c>
      <c r="F29" s="29">
        <f t="shared" si="10"/>
        <v>70011.14</v>
      </c>
      <c r="G29" s="29">
        <f t="shared" si="10"/>
        <v>229135.1</v>
      </c>
      <c r="H29" s="29">
        <f t="shared" si="10"/>
        <v>0</v>
      </c>
      <c r="I29" s="29">
        <f t="shared" si="10"/>
        <v>1693513.12</v>
      </c>
      <c r="J29" s="11">
        <f t="shared" si="10"/>
        <v>2033068.57</v>
      </c>
      <c r="M29" s="172"/>
      <c r="N29" s="172"/>
      <c r="O29" s="172"/>
      <c r="P29" s="172"/>
      <c r="Q29" s="172"/>
      <c r="R29" s="172"/>
      <c r="S29" s="172"/>
      <c r="T29" s="172"/>
      <c r="U29" s="172"/>
    </row>
    <row r="30" spans="1:21" x14ac:dyDescent="0.25">
      <c r="A30" s="19" t="s">
        <v>30</v>
      </c>
      <c r="B30" s="18">
        <f t="shared" ref="B30:J30" si="11">B5+B18</f>
        <v>6949.9</v>
      </c>
      <c r="C30" s="4">
        <f t="shared" si="11"/>
        <v>27183.16</v>
      </c>
      <c r="D30" s="4">
        <f t="shared" si="11"/>
        <v>88279.4</v>
      </c>
      <c r="E30" s="4">
        <f t="shared" si="11"/>
        <v>258200.49</v>
      </c>
      <c r="F30" s="4">
        <f t="shared" si="11"/>
        <v>287765.01</v>
      </c>
      <c r="G30" s="4">
        <f t="shared" si="11"/>
        <v>538167.15</v>
      </c>
      <c r="H30" s="4">
        <f t="shared" si="11"/>
        <v>0</v>
      </c>
      <c r="I30" s="4">
        <f t="shared" si="11"/>
        <v>632574.42999999993</v>
      </c>
      <c r="J30" s="12">
        <f t="shared" si="11"/>
        <v>1839119.5399999998</v>
      </c>
      <c r="M30" s="172"/>
      <c r="N30" s="172"/>
      <c r="O30" s="172"/>
      <c r="P30" s="172"/>
      <c r="Q30" s="172"/>
      <c r="R30" s="172"/>
      <c r="S30" s="172"/>
      <c r="T30" s="172"/>
      <c r="U30" s="172"/>
    </row>
    <row r="31" spans="1:21" x14ac:dyDescent="0.25">
      <c r="A31" s="19" t="s">
        <v>31</v>
      </c>
      <c r="B31" s="18">
        <f t="shared" ref="B31:J31" si="12">B6+B19</f>
        <v>69721.709999999992</v>
      </c>
      <c r="C31" s="4">
        <f t="shared" si="12"/>
        <v>351124.75</v>
      </c>
      <c r="D31" s="4">
        <f t="shared" si="12"/>
        <v>1007342.26</v>
      </c>
      <c r="E31" s="4">
        <f t="shared" si="12"/>
        <v>1297540.56</v>
      </c>
      <c r="F31" s="4">
        <f t="shared" si="12"/>
        <v>821465.85000000009</v>
      </c>
      <c r="G31" s="4">
        <f t="shared" si="12"/>
        <v>1831502.63</v>
      </c>
      <c r="H31" s="4">
        <f t="shared" si="12"/>
        <v>1491.6599999999999</v>
      </c>
      <c r="I31" s="4">
        <f t="shared" si="12"/>
        <v>396065.61</v>
      </c>
      <c r="J31" s="12">
        <f t="shared" si="12"/>
        <v>5776255.0300000003</v>
      </c>
      <c r="M31" s="172"/>
      <c r="N31" s="172"/>
      <c r="O31" s="172"/>
      <c r="P31" s="172"/>
      <c r="Q31" s="172"/>
      <c r="R31" s="172"/>
      <c r="S31" s="172"/>
      <c r="T31" s="172"/>
      <c r="U31" s="172"/>
    </row>
    <row r="32" spans="1:21" x14ac:dyDescent="0.25">
      <c r="A32" s="19" t="s">
        <v>32</v>
      </c>
      <c r="B32" s="18">
        <f t="shared" ref="B32:J32" si="13">B7+B20</f>
        <v>136540.68</v>
      </c>
      <c r="C32" s="4">
        <f t="shared" si="13"/>
        <v>616405.09</v>
      </c>
      <c r="D32" s="4">
        <f t="shared" si="13"/>
        <v>1223797.1099999999</v>
      </c>
      <c r="E32" s="4">
        <f t="shared" si="13"/>
        <v>1348346.8599999999</v>
      </c>
      <c r="F32" s="4">
        <f t="shared" si="13"/>
        <v>716109.86</v>
      </c>
      <c r="G32" s="4">
        <f t="shared" si="13"/>
        <v>1904022.6</v>
      </c>
      <c r="H32" s="4">
        <f t="shared" si="13"/>
        <v>26869.7</v>
      </c>
      <c r="I32" s="4">
        <f t="shared" si="13"/>
        <v>385080.56999999995</v>
      </c>
      <c r="J32" s="12">
        <f t="shared" si="13"/>
        <v>6357172.4699999997</v>
      </c>
      <c r="M32" s="172"/>
      <c r="N32" s="172"/>
      <c r="O32" s="172"/>
      <c r="P32" s="172"/>
      <c r="Q32" s="172"/>
      <c r="R32" s="172"/>
      <c r="S32" s="172"/>
      <c r="T32" s="172"/>
      <c r="U32" s="172"/>
    </row>
    <row r="33" spans="1:21" x14ac:dyDescent="0.25">
      <c r="A33" s="19" t="s">
        <v>33</v>
      </c>
      <c r="B33" s="18">
        <f t="shared" ref="B33:J33" si="14">B8+B21</f>
        <v>82184.84</v>
      </c>
      <c r="C33" s="4">
        <f t="shared" si="14"/>
        <v>273310.93</v>
      </c>
      <c r="D33" s="4">
        <f t="shared" si="14"/>
        <v>524552.09000000008</v>
      </c>
      <c r="E33" s="4">
        <f t="shared" si="14"/>
        <v>483806.36</v>
      </c>
      <c r="F33" s="4">
        <f t="shared" si="14"/>
        <v>238695.85</v>
      </c>
      <c r="G33" s="4">
        <f t="shared" si="14"/>
        <v>646621.56000000006</v>
      </c>
      <c r="H33" s="4">
        <f t="shared" si="14"/>
        <v>1362178.1900000002</v>
      </c>
      <c r="I33" s="4">
        <f t="shared" si="14"/>
        <v>295387.01</v>
      </c>
      <c r="J33" s="12">
        <f t="shared" si="14"/>
        <v>3906736.8300000005</v>
      </c>
      <c r="M33" s="172"/>
      <c r="N33" s="172"/>
      <c r="O33" s="172"/>
      <c r="P33" s="172"/>
      <c r="Q33" s="172"/>
      <c r="R33" s="172"/>
      <c r="S33" s="172"/>
      <c r="T33" s="172"/>
      <c r="U33" s="172"/>
    </row>
    <row r="34" spans="1:21" x14ac:dyDescent="0.25">
      <c r="A34" s="31" t="s">
        <v>59</v>
      </c>
      <c r="B34" s="18">
        <f t="shared" ref="B34:J34" si="15">B9+B22</f>
        <v>12128.11</v>
      </c>
      <c r="C34" s="4">
        <f t="shared" si="15"/>
        <v>47025.05</v>
      </c>
      <c r="D34" s="4">
        <f t="shared" si="15"/>
        <v>69547.7</v>
      </c>
      <c r="E34" s="4">
        <f t="shared" si="15"/>
        <v>32898.39</v>
      </c>
      <c r="F34" s="4">
        <f t="shared" si="15"/>
        <v>16846.73</v>
      </c>
      <c r="G34" s="4">
        <f t="shared" si="15"/>
        <v>39909.160000000003</v>
      </c>
      <c r="H34" s="4">
        <f t="shared" si="15"/>
        <v>5125313.12</v>
      </c>
      <c r="I34" s="4">
        <f t="shared" si="15"/>
        <v>78381.75</v>
      </c>
      <c r="J34" s="12">
        <f t="shared" si="15"/>
        <v>5422050.0099999998</v>
      </c>
      <c r="M34" s="172"/>
      <c r="N34" s="172"/>
      <c r="O34" s="172"/>
      <c r="P34" s="172"/>
      <c r="Q34" s="172"/>
      <c r="R34" s="172"/>
      <c r="S34" s="172"/>
      <c r="T34" s="172"/>
      <c r="U34" s="172"/>
    </row>
    <row r="35" spans="1:21" x14ac:dyDescent="0.25">
      <c r="A35" s="43" t="s">
        <v>113</v>
      </c>
      <c r="B35" s="21">
        <f t="shared" ref="B35:J35" si="16">B10+B23</f>
        <v>308684.92</v>
      </c>
      <c r="C35" s="10">
        <f t="shared" si="16"/>
        <v>1320653.6799999997</v>
      </c>
      <c r="D35" s="10">
        <f t="shared" si="16"/>
        <v>2915618.9699999997</v>
      </c>
      <c r="E35" s="10">
        <f t="shared" si="16"/>
        <v>3452337.08</v>
      </c>
      <c r="F35" s="10">
        <f t="shared" si="16"/>
        <v>2150894.44</v>
      </c>
      <c r="G35" s="10">
        <f t="shared" si="16"/>
        <v>5189358.1999999993</v>
      </c>
      <c r="H35" s="10">
        <f t="shared" si="16"/>
        <v>6515852.6699999999</v>
      </c>
      <c r="I35" s="10">
        <f t="shared" si="16"/>
        <v>3481002.49</v>
      </c>
      <c r="J35" s="13">
        <f t="shared" si="16"/>
        <v>25334402.450000003</v>
      </c>
      <c r="M35" s="172"/>
      <c r="N35" s="172"/>
      <c r="O35" s="172"/>
      <c r="P35" s="172"/>
      <c r="Q35" s="172"/>
      <c r="R35" s="172"/>
      <c r="S35" s="172"/>
      <c r="T35" s="172"/>
      <c r="U35" s="172"/>
    </row>
    <row r="36" spans="1:21" x14ac:dyDescent="0.25">
      <c r="A36" s="48" t="s">
        <v>129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21" x14ac:dyDescent="0.25">
      <c r="A37" s="39" t="s">
        <v>747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zoomScaleNormal="100" workbookViewId="0"/>
  </sheetViews>
  <sheetFormatPr baseColWidth="10" defaultRowHeight="15" x14ac:dyDescent="0.25"/>
  <cols>
    <col min="1" max="1" width="16.7109375" style="2" customWidth="1"/>
    <col min="2" max="9" width="17.85546875" style="2" customWidth="1"/>
    <col min="10" max="10" width="12.7109375" style="2" bestFit="1" customWidth="1"/>
    <col min="11" max="12" width="11.42578125" style="2"/>
    <col min="13" max="13" width="11.5703125" style="2" bestFit="1" customWidth="1"/>
    <col min="14" max="14" width="11.85546875" style="2" bestFit="1" customWidth="1"/>
    <col min="15" max="20" width="12.85546875" style="2" bestFit="1" customWidth="1"/>
    <col min="21" max="21" width="14.28515625" style="2" bestFit="1" customWidth="1"/>
    <col min="22" max="23" width="12.85546875" style="2" bestFit="1" customWidth="1"/>
    <col min="24" max="29" width="14.28515625" style="2" bestFit="1" customWidth="1"/>
    <col min="30" max="30" width="15.28515625" style="2" bestFit="1" customWidth="1"/>
    <col min="31" max="16384" width="11.42578125" style="2"/>
  </cols>
  <sheetData>
    <row r="1" spans="1:30" x14ac:dyDescent="0.25">
      <c r="A1" s="1" t="s">
        <v>80</v>
      </c>
    </row>
    <row r="2" spans="1:30" x14ac:dyDescent="0.25">
      <c r="A2" s="3" t="s">
        <v>69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ht="36" x14ac:dyDescent="0.25">
      <c r="B3" s="129" t="s">
        <v>60</v>
      </c>
      <c r="C3" s="130" t="s">
        <v>61</v>
      </c>
      <c r="D3" s="130" t="s">
        <v>62</v>
      </c>
      <c r="E3" s="130" t="s">
        <v>63</v>
      </c>
      <c r="F3" s="130" t="s">
        <v>64</v>
      </c>
      <c r="G3" s="130" t="s">
        <v>65</v>
      </c>
      <c r="H3" s="130" t="s">
        <v>66</v>
      </c>
      <c r="I3" s="131" t="s">
        <v>67</v>
      </c>
      <c r="J3" s="23" t="s">
        <v>113</v>
      </c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0" x14ac:dyDescent="0.25">
      <c r="A4" s="25" t="s">
        <v>36</v>
      </c>
      <c r="B4" s="26">
        <v>15.03</v>
      </c>
      <c r="C4" s="29">
        <v>302.48</v>
      </c>
      <c r="D4" s="29">
        <v>124.28</v>
      </c>
      <c r="E4" s="29">
        <v>1112.1600000000001</v>
      </c>
      <c r="F4" s="29">
        <v>6190.8</v>
      </c>
      <c r="G4" s="29">
        <v>1128.6500000000001</v>
      </c>
      <c r="H4" s="29">
        <v>0</v>
      </c>
      <c r="I4" s="27">
        <v>93016.12</v>
      </c>
      <c r="J4" s="54">
        <f>SUM(B4:I4)</f>
        <v>101889.51999999999</v>
      </c>
      <c r="K4" s="112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</row>
    <row r="5" spans="1:30" x14ac:dyDescent="0.25">
      <c r="A5" s="28" t="s">
        <v>30</v>
      </c>
      <c r="B5" s="18">
        <v>56.38</v>
      </c>
      <c r="C5" s="4">
        <v>1069.52</v>
      </c>
      <c r="D5" s="4">
        <v>5668.66</v>
      </c>
      <c r="E5" s="4">
        <v>13230.65</v>
      </c>
      <c r="F5" s="4">
        <v>38368.99</v>
      </c>
      <c r="G5" s="4">
        <v>8002.16</v>
      </c>
      <c r="H5" s="4">
        <v>0</v>
      </c>
      <c r="I5" s="22">
        <v>94930.15</v>
      </c>
      <c r="J5" s="55">
        <f t="shared" ref="J5:J9" si="0">SUM(B5:I5)</f>
        <v>161326.51</v>
      </c>
      <c r="K5" s="112"/>
      <c r="V5" s="95"/>
      <c r="W5" s="95"/>
      <c r="X5" s="95"/>
      <c r="Y5" s="95"/>
      <c r="Z5" s="95"/>
      <c r="AA5" s="95"/>
      <c r="AB5" s="95"/>
      <c r="AC5" s="95"/>
      <c r="AD5" s="95"/>
    </row>
    <row r="6" spans="1:30" x14ac:dyDescent="0.25">
      <c r="A6" s="28" t="s">
        <v>31</v>
      </c>
      <c r="B6" s="18">
        <v>777.59</v>
      </c>
      <c r="C6" s="4">
        <v>16800.64</v>
      </c>
      <c r="D6" s="4">
        <v>95336.02</v>
      </c>
      <c r="E6" s="4">
        <v>120102.31</v>
      </c>
      <c r="F6" s="4">
        <v>262310.48</v>
      </c>
      <c r="G6" s="4">
        <v>67165.850000000006</v>
      </c>
      <c r="H6" s="4">
        <v>367.48</v>
      </c>
      <c r="I6" s="22">
        <v>297386.21999999997</v>
      </c>
      <c r="J6" s="55">
        <f t="shared" si="0"/>
        <v>860246.59</v>
      </c>
      <c r="K6" s="112"/>
      <c r="V6" s="95"/>
      <c r="W6" s="95"/>
      <c r="X6" s="95"/>
      <c r="Y6" s="95"/>
      <c r="Z6" s="95"/>
      <c r="AA6" s="95"/>
      <c r="AB6" s="95"/>
      <c r="AC6" s="95"/>
      <c r="AD6" s="95"/>
    </row>
    <row r="7" spans="1:30" x14ac:dyDescent="0.25">
      <c r="A7" s="28" t="s">
        <v>32</v>
      </c>
      <c r="B7" s="18">
        <v>1840.48</v>
      </c>
      <c r="C7" s="4">
        <v>29632.02</v>
      </c>
      <c r="D7" s="4">
        <v>75383.649999999994</v>
      </c>
      <c r="E7" s="4">
        <v>115072.89</v>
      </c>
      <c r="F7" s="4">
        <v>325993.58</v>
      </c>
      <c r="G7" s="4">
        <v>100682.71</v>
      </c>
      <c r="H7" s="4">
        <v>3593.27</v>
      </c>
      <c r="I7" s="22">
        <v>218954.01</v>
      </c>
      <c r="J7" s="55">
        <f t="shared" si="0"/>
        <v>871152.61</v>
      </c>
      <c r="K7" s="112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spans="1:30" x14ac:dyDescent="0.25">
      <c r="A8" s="28" t="s">
        <v>33</v>
      </c>
      <c r="B8" s="18">
        <v>1105.21</v>
      </c>
      <c r="C8" s="4">
        <v>11809.74</v>
      </c>
      <c r="D8" s="4">
        <v>25504.41</v>
      </c>
      <c r="E8" s="4">
        <v>38201.300000000003</v>
      </c>
      <c r="F8" s="4">
        <v>125005.56</v>
      </c>
      <c r="G8" s="4">
        <v>39559.910000000003</v>
      </c>
      <c r="H8" s="4">
        <v>88976.44</v>
      </c>
      <c r="I8" s="22">
        <v>144340.9</v>
      </c>
      <c r="J8" s="55">
        <f t="shared" si="0"/>
        <v>474503.47</v>
      </c>
      <c r="K8" s="112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</row>
    <row r="9" spans="1:30" x14ac:dyDescent="0.25">
      <c r="A9" s="128" t="s">
        <v>59</v>
      </c>
      <c r="B9" s="125">
        <v>270.33</v>
      </c>
      <c r="C9" s="122">
        <v>2309.2399999999998</v>
      </c>
      <c r="D9" s="122">
        <v>3227.96</v>
      </c>
      <c r="E9" s="122">
        <v>3515.32</v>
      </c>
      <c r="F9" s="122">
        <v>10160.34</v>
      </c>
      <c r="G9" s="122">
        <v>2785.4</v>
      </c>
      <c r="H9" s="122">
        <v>438774.61</v>
      </c>
      <c r="I9" s="124">
        <v>111489.98000000001</v>
      </c>
      <c r="J9" s="55">
        <f t="shared" si="0"/>
        <v>572533.18000000005</v>
      </c>
      <c r="K9" s="112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30" x14ac:dyDescent="0.25">
      <c r="A10" s="43" t="s">
        <v>113</v>
      </c>
      <c r="B10" s="85">
        <f>SUM(B4:B9)</f>
        <v>4065.02</v>
      </c>
      <c r="C10" s="86">
        <f>SUM(C4:C9)</f>
        <v>61923.64</v>
      </c>
      <c r="D10" s="86">
        <f t="shared" ref="D10:H10" si="1">SUM(D4:D9)</f>
        <v>205244.97999999998</v>
      </c>
      <c r="E10" s="86">
        <f t="shared" si="1"/>
        <v>291234.63</v>
      </c>
      <c r="F10" s="86">
        <f t="shared" si="1"/>
        <v>768029.74999999988</v>
      </c>
      <c r="G10" s="86">
        <f t="shared" si="1"/>
        <v>219324.68</v>
      </c>
      <c r="H10" s="86">
        <f t="shared" si="1"/>
        <v>531711.80000000005</v>
      </c>
      <c r="I10" s="86">
        <f>SUM(I4:I9)</f>
        <v>960117.38</v>
      </c>
      <c r="J10" s="13">
        <f>SUM(B10:I10)</f>
        <v>3041651.88</v>
      </c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</row>
    <row r="11" spans="1:30" x14ac:dyDescent="0.25">
      <c r="A11" s="48" t="s">
        <v>296</v>
      </c>
      <c r="B11" s="40"/>
      <c r="C11" s="40"/>
      <c r="D11" s="40"/>
      <c r="E11" s="40"/>
      <c r="F11" s="40"/>
      <c r="G11" s="40"/>
      <c r="H11" s="40"/>
      <c r="I11" s="40"/>
      <c r="J11" s="40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</row>
    <row r="12" spans="1:30" x14ac:dyDescent="0.25">
      <c r="A12" s="48" t="s">
        <v>129</v>
      </c>
      <c r="B12" s="40"/>
      <c r="C12" s="40"/>
      <c r="D12" s="40"/>
      <c r="E12" s="40"/>
      <c r="F12" s="40"/>
      <c r="G12" s="40"/>
      <c r="H12" s="40"/>
      <c r="I12" s="40"/>
      <c r="J12" s="40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</row>
    <row r="13" spans="1:30" x14ac:dyDescent="0.25">
      <c r="A13" s="39" t="s">
        <v>747</v>
      </c>
      <c r="B13" s="40"/>
      <c r="C13" s="40"/>
      <c r="D13" s="40"/>
      <c r="E13" s="40"/>
      <c r="F13" s="40"/>
      <c r="G13" s="40"/>
      <c r="H13" s="40"/>
      <c r="I13" s="40"/>
      <c r="J13" s="40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spans="1:30" x14ac:dyDescent="0.25"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</row>
    <row r="15" spans="1:30" x14ac:dyDescent="0.25">
      <c r="A15" s="3" t="s">
        <v>70</v>
      </c>
      <c r="M15" s="112"/>
      <c r="N15" s="112"/>
      <c r="O15" s="112"/>
      <c r="P15" s="112"/>
      <c r="Q15" s="112"/>
      <c r="R15" s="112"/>
      <c r="S15" s="112"/>
      <c r="T15" s="112"/>
      <c r="U15" s="112"/>
      <c r="V15" s="95"/>
      <c r="W15" s="95"/>
      <c r="X15" s="95"/>
      <c r="Y15" s="95"/>
      <c r="Z15" s="95"/>
      <c r="AA15" s="95"/>
      <c r="AB15" s="95"/>
      <c r="AC15" s="95"/>
      <c r="AD15" s="95"/>
    </row>
    <row r="16" spans="1:30" ht="36" x14ac:dyDescent="0.25">
      <c r="B16" s="129" t="s">
        <v>60</v>
      </c>
      <c r="C16" s="130" t="s">
        <v>61</v>
      </c>
      <c r="D16" s="130" t="s">
        <v>62</v>
      </c>
      <c r="E16" s="130" t="s">
        <v>63</v>
      </c>
      <c r="F16" s="130" t="s">
        <v>64</v>
      </c>
      <c r="G16" s="130" t="s">
        <v>65</v>
      </c>
      <c r="H16" s="130" t="s">
        <v>66</v>
      </c>
      <c r="I16" s="131" t="s">
        <v>67</v>
      </c>
      <c r="J16" s="23" t="s">
        <v>113</v>
      </c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</row>
    <row r="17" spans="1:30" x14ac:dyDescent="0.25">
      <c r="A17" s="25" t="s">
        <v>36</v>
      </c>
      <c r="B17" s="26">
        <v>191.06</v>
      </c>
      <c r="C17" s="29">
        <v>2620.4899999999998</v>
      </c>
      <c r="D17" s="29">
        <v>1438.66</v>
      </c>
      <c r="E17" s="29">
        <v>22539.040000000001</v>
      </c>
      <c r="F17" s="29">
        <v>138461.35</v>
      </c>
      <c r="G17" s="29">
        <v>31596.400000000001</v>
      </c>
      <c r="H17" s="29"/>
      <c r="I17" s="27">
        <v>1625019.33</v>
      </c>
      <c r="J17" s="54">
        <f>SUM(B17:I17)</f>
        <v>1821866.33</v>
      </c>
      <c r="K17" s="112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</row>
    <row r="18" spans="1:30" x14ac:dyDescent="0.25">
      <c r="A18" s="28" t="s">
        <v>30</v>
      </c>
      <c r="B18" s="18">
        <v>1198.78</v>
      </c>
      <c r="C18" s="4">
        <v>13031.33</v>
      </c>
      <c r="D18" s="4">
        <v>61533.47</v>
      </c>
      <c r="E18" s="4">
        <v>268579.32</v>
      </c>
      <c r="F18" s="4">
        <v>551617.28000000003</v>
      </c>
      <c r="G18" s="4">
        <v>99458.14</v>
      </c>
      <c r="H18" s="4"/>
      <c r="I18" s="22">
        <v>638859.46</v>
      </c>
      <c r="J18" s="55">
        <f t="shared" ref="J18:J23" si="2">SUM(B18:I18)</f>
        <v>1634277.78</v>
      </c>
      <c r="K18" s="112"/>
      <c r="L18" s="95"/>
      <c r="M18" s="95"/>
      <c r="N18" s="95"/>
      <c r="O18" s="95"/>
      <c r="P18" s="95"/>
      <c r="Q18" s="95"/>
      <c r="R18" s="95"/>
      <c r="S18" s="95"/>
      <c r="T18" s="95"/>
      <c r="U18" s="95"/>
    </row>
    <row r="19" spans="1:30" x14ac:dyDescent="0.25">
      <c r="A19" s="28" t="s">
        <v>31</v>
      </c>
      <c r="B19" s="18">
        <v>16524.72</v>
      </c>
      <c r="C19" s="4">
        <v>133483.95000000001</v>
      </c>
      <c r="D19" s="4">
        <v>740986.28</v>
      </c>
      <c r="E19" s="4">
        <v>1510623.8</v>
      </c>
      <c r="F19" s="4">
        <v>1848402.92</v>
      </c>
      <c r="G19" s="4">
        <v>321623.59000000003</v>
      </c>
      <c r="H19" s="4">
        <v>1721.07</v>
      </c>
      <c r="I19" s="22">
        <v>536802.36</v>
      </c>
      <c r="J19" s="55">
        <f t="shared" si="2"/>
        <v>5110168.6900000004</v>
      </c>
      <c r="K19" s="112"/>
    </row>
    <row r="20" spans="1:30" x14ac:dyDescent="0.25">
      <c r="A20" s="28" t="s">
        <v>32</v>
      </c>
      <c r="B20" s="18">
        <v>44745.4</v>
      </c>
      <c r="C20" s="4">
        <v>219352.22</v>
      </c>
      <c r="D20" s="4">
        <v>781248.68</v>
      </c>
      <c r="E20" s="4">
        <v>1422799.33</v>
      </c>
      <c r="F20" s="4">
        <v>2135987</v>
      </c>
      <c r="G20" s="4">
        <v>424536.02</v>
      </c>
      <c r="H20" s="4">
        <v>27991.56</v>
      </c>
      <c r="I20" s="22">
        <v>584301.69999999995</v>
      </c>
      <c r="J20" s="55">
        <f t="shared" si="2"/>
        <v>5640961.9100000001</v>
      </c>
      <c r="K20" s="112"/>
    </row>
    <row r="21" spans="1:30" x14ac:dyDescent="0.25">
      <c r="A21" s="28" t="s">
        <v>33</v>
      </c>
      <c r="B21" s="18">
        <v>34976.93</v>
      </c>
      <c r="C21" s="4">
        <v>92042.240000000005</v>
      </c>
      <c r="D21" s="4">
        <v>292344.26</v>
      </c>
      <c r="E21" s="4">
        <v>507298.2</v>
      </c>
      <c r="F21" s="4">
        <v>899705.23</v>
      </c>
      <c r="G21" s="4">
        <v>176112.72</v>
      </c>
      <c r="H21" s="4">
        <v>1193218.6499999999</v>
      </c>
      <c r="I21" s="22">
        <v>547032.25</v>
      </c>
      <c r="J21" s="55">
        <f t="shared" si="2"/>
        <v>3742730.48</v>
      </c>
      <c r="K21" s="112"/>
    </row>
    <row r="22" spans="1:30" x14ac:dyDescent="0.25">
      <c r="A22" s="128" t="s">
        <v>59</v>
      </c>
      <c r="B22" s="125">
        <v>7925.5599999999995</v>
      </c>
      <c r="C22" s="122">
        <v>21660.129999999997</v>
      </c>
      <c r="D22" s="122">
        <v>23787.11</v>
      </c>
      <c r="E22" s="122">
        <v>26113.01</v>
      </c>
      <c r="F22" s="122">
        <v>55616.44</v>
      </c>
      <c r="G22" s="122">
        <v>12619.73</v>
      </c>
      <c r="H22" s="122">
        <v>6132207.3599999994</v>
      </c>
      <c r="I22" s="124">
        <v>393648.63</v>
      </c>
      <c r="J22" s="55">
        <f t="shared" si="2"/>
        <v>6673577.9699999997</v>
      </c>
      <c r="K22" s="112"/>
    </row>
    <row r="23" spans="1:30" x14ac:dyDescent="0.25">
      <c r="A23" s="43" t="s">
        <v>113</v>
      </c>
      <c r="B23" s="85">
        <f>SUM(B17:B22)</f>
        <v>105562.45000000001</v>
      </c>
      <c r="C23" s="86">
        <f t="shared" ref="C23:I23" si="3">SUM(C17:C22)</f>
        <v>482190.36</v>
      </c>
      <c r="D23" s="86">
        <f t="shared" si="3"/>
        <v>1901338.4600000002</v>
      </c>
      <c r="E23" s="86">
        <f t="shared" si="3"/>
        <v>3757952.7</v>
      </c>
      <c r="F23" s="86">
        <f t="shared" si="3"/>
        <v>5629790.2199999997</v>
      </c>
      <c r="G23" s="86">
        <f t="shared" si="3"/>
        <v>1065946.6000000001</v>
      </c>
      <c r="H23" s="86">
        <f t="shared" si="3"/>
        <v>7355138.6399999987</v>
      </c>
      <c r="I23" s="86">
        <f t="shared" si="3"/>
        <v>4325663.7299999995</v>
      </c>
      <c r="J23" s="13">
        <f>SUM(B23:I23)</f>
        <v>24623583.16</v>
      </c>
    </row>
    <row r="24" spans="1:30" x14ac:dyDescent="0.25">
      <c r="A24" s="48" t="s">
        <v>129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30" x14ac:dyDescent="0.25">
      <c r="A25" s="39" t="s">
        <v>747</v>
      </c>
      <c r="B25" s="40"/>
      <c r="C25" s="40"/>
      <c r="D25" s="40"/>
      <c r="E25" s="40"/>
      <c r="F25" s="40"/>
      <c r="G25" s="40"/>
      <c r="H25" s="40"/>
      <c r="I25" s="40"/>
      <c r="J25" s="40"/>
    </row>
    <row r="27" spans="1:30" x14ac:dyDescent="0.25">
      <c r="A27" s="3" t="s">
        <v>71</v>
      </c>
    </row>
    <row r="28" spans="1:30" ht="36" x14ac:dyDescent="0.25">
      <c r="B28" s="14" t="s">
        <v>60</v>
      </c>
      <c r="C28" s="15" t="s">
        <v>61</v>
      </c>
      <c r="D28" s="15" t="s">
        <v>62</v>
      </c>
      <c r="E28" s="15" t="s">
        <v>63</v>
      </c>
      <c r="F28" s="15" t="s">
        <v>64</v>
      </c>
      <c r="G28" s="15" t="s">
        <v>65</v>
      </c>
      <c r="H28" s="15" t="s">
        <v>66</v>
      </c>
      <c r="I28" s="30" t="s">
        <v>67</v>
      </c>
      <c r="J28" s="23" t="s">
        <v>113</v>
      </c>
    </row>
    <row r="29" spans="1:30" x14ac:dyDescent="0.25">
      <c r="A29" s="17" t="s">
        <v>36</v>
      </c>
      <c r="B29" s="26">
        <f t="shared" ref="B29:J29" si="4">B4+B17</f>
        <v>206.09</v>
      </c>
      <c r="C29" s="29">
        <f t="shared" si="4"/>
        <v>2922.97</v>
      </c>
      <c r="D29" s="29">
        <f t="shared" si="4"/>
        <v>1562.94</v>
      </c>
      <c r="E29" s="29">
        <f t="shared" si="4"/>
        <v>23651.200000000001</v>
      </c>
      <c r="F29" s="29">
        <f t="shared" si="4"/>
        <v>144652.15</v>
      </c>
      <c r="G29" s="29">
        <f t="shared" si="4"/>
        <v>32725.050000000003</v>
      </c>
      <c r="H29" s="29">
        <f t="shared" si="4"/>
        <v>0</v>
      </c>
      <c r="I29" s="29">
        <f t="shared" si="4"/>
        <v>1718035.4500000002</v>
      </c>
      <c r="J29" s="11">
        <f t="shared" si="4"/>
        <v>1923755.85</v>
      </c>
    </row>
    <row r="30" spans="1:30" x14ac:dyDescent="0.25">
      <c r="A30" s="19" t="s">
        <v>30</v>
      </c>
      <c r="B30" s="18">
        <f t="shared" ref="B30:J30" si="5">B5+B18</f>
        <v>1255.1600000000001</v>
      </c>
      <c r="C30" s="4">
        <f t="shared" si="5"/>
        <v>14100.85</v>
      </c>
      <c r="D30" s="4">
        <f t="shared" si="5"/>
        <v>67202.13</v>
      </c>
      <c r="E30" s="4">
        <f t="shared" si="5"/>
        <v>281809.97000000003</v>
      </c>
      <c r="F30" s="4">
        <f t="shared" si="5"/>
        <v>589986.27</v>
      </c>
      <c r="G30" s="4">
        <f t="shared" si="5"/>
        <v>107460.3</v>
      </c>
      <c r="H30" s="4">
        <f t="shared" si="5"/>
        <v>0</v>
      </c>
      <c r="I30" s="4">
        <f t="shared" si="5"/>
        <v>733789.61</v>
      </c>
      <c r="J30" s="12">
        <f t="shared" si="5"/>
        <v>1795604.29</v>
      </c>
    </row>
    <row r="31" spans="1:30" x14ac:dyDescent="0.25">
      <c r="A31" s="19" t="s">
        <v>31</v>
      </c>
      <c r="B31" s="18">
        <f t="shared" ref="B31:J31" si="6">B6+B19</f>
        <v>17302.310000000001</v>
      </c>
      <c r="C31" s="4">
        <f t="shared" si="6"/>
        <v>150284.59000000003</v>
      </c>
      <c r="D31" s="4">
        <f t="shared" si="6"/>
        <v>836322.3</v>
      </c>
      <c r="E31" s="4">
        <f t="shared" si="6"/>
        <v>1630726.11</v>
      </c>
      <c r="F31" s="4">
        <f t="shared" si="6"/>
        <v>2110713.4</v>
      </c>
      <c r="G31" s="4">
        <f t="shared" si="6"/>
        <v>388789.44000000006</v>
      </c>
      <c r="H31" s="4">
        <f t="shared" si="6"/>
        <v>2088.5500000000002</v>
      </c>
      <c r="I31" s="4">
        <f t="shared" si="6"/>
        <v>834188.58</v>
      </c>
      <c r="J31" s="12">
        <f t="shared" si="6"/>
        <v>5970415.2800000003</v>
      </c>
    </row>
    <row r="32" spans="1:30" x14ac:dyDescent="0.25">
      <c r="A32" s="19" t="s">
        <v>32</v>
      </c>
      <c r="B32" s="18">
        <f t="shared" ref="B32:J32" si="7">B7+B20</f>
        <v>46585.880000000005</v>
      </c>
      <c r="C32" s="4">
        <f t="shared" si="7"/>
        <v>248984.24</v>
      </c>
      <c r="D32" s="4">
        <f t="shared" si="7"/>
        <v>856632.33000000007</v>
      </c>
      <c r="E32" s="4">
        <f t="shared" si="7"/>
        <v>1537872.22</v>
      </c>
      <c r="F32" s="4">
        <f t="shared" si="7"/>
        <v>2461980.58</v>
      </c>
      <c r="G32" s="4">
        <f t="shared" si="7"/>
        <v>525218.73</v>
      </c>
      <c r="H32" s="4">
        <f t="shared" si="7"/>
        <v>31584.83</v>
      </c>
      <c r="I32" s="4">
        <f t="shared" si="7"/>
        <v>803255.71</v>
      </c>
      <c r="J32" s="12">
        <f t="shared" si="7"/>
        <v>6512114.5200000005</v>
      </c>
    </row>
    <row r="33" spans="1:10" x14ac:dyDescent="0.25">
      <c r="A33" s="19" t="s">
        <v>33</v>
      </c>
      <c r="B33" s="18">
        <f t="shared" ref="B33:J33" si="8">B8+B21</f>
        <v>36082.14</v>
      </c>
      <c r="C33" s="4">
        <f t="shared" si="8"/>
        <v>103851.98000000001</v>
      </c>
      <c r="D33" s="4">
        <f t="shared" si="8"/>
        <v>317848.67</v>
      </c>
      <c r="E33" s="4">
        <f t="shared" si="8"/>
        <v>545499.5</v>
      </c>
      <c r="F33" s="4">
        <f t="shared" si="8"/>
        <v>1024710.79</v>
      </c>
      <c r="G33" s="4">
        <f t="shared" si="8"/>
        <v>215672.63</v>
      </c>
      <c r="H33" s="4">
        <f t="shared" si="8"/>
        <v>1282195.0899999999</v>
      </c>
      <c r="I33" s="4">
        <f t="shared" si="8"/>
        <v>691373.15</v>
      </c>
      <c r="J33" s="12">
        <f t="shared" si="8"/>
        <v>4217233.95</v>
      </c>
    </row>
    <row r="34" spans="1:10" x14ac:dyDescent="0.25">
      <c r="A34" s="31" t="s">
        <v>59</v>
      </c>
      <c r="B34" s="18">
        <f t="shared" ref="B34:J34" si="9">B9+B22</f>
        <v>8195.89</v>
      </c>
      <c r="C34" s="4">
        <f t="shared" si="9"/>
        <v>23969.369999999995</v>
      </c>
      <c r="D34" s="4">
        <f t="shared" si="9"/>
        <v>27015.07</v>
      </c>
      <c r="E34" s="4">
        <f t="shared" si="9"/>
        <v>29628.329999999998</v>
      </c>
      <c r="F34" s="4">
        <f t="shared" si="9"/>
        <v>65776.78</v>
      </c>
      <c r="G34" s="4">
        <f t="shared" si="9"/>
        <v>15405.13</v>
      </c>
      <c r="H34" s="4">
        <f t="shared" si="9"/>
        <v>6570981.9699999997</v>
      </c>
      <c r="I34" s="4">
        <f t="shared" si="9"/>
        <v>505138.61</v>
      </c>
      <c r="J34" s="12">
        <f t="shared" si="9"/>
        <v>7246111.1499999994</v>
      </c>
    </row>
    <row r="35" spans="1:10" x14ac:dyDescent="0.25">
      <c r="A35" s="43" t="s">
        <v>113</v>
      </c>
      <c r="B35" s="21">
        <f t="shared" ref="B35:J35" si="10">B10+B23</f>
        <v>109627.47000000002</v>
      </c>
      <c r="C35" s="10">
        <f t="shared" si="10"/>
        <v>544114</v>
      </c>
      <c r="D35" s="10">
        <f t="shared" si="10"/>
        <v>2106583.4400000004</v>
      </c>
      <c r="E35" s="10">
        <f t="shared" si="10"/>
        <v>4049187.33</v>
      </c>
      <c r="F35" s="10">
        <f t="shared" si="10"/>
        <v>6397819.9699999997</v>
      </c>
      <c r="G35" s="10">
        <f t="shared" si="10"/>
        <v>1285271.28</v>
      </c>
      <c r="H35" s="10">
        <f t="shared" si="10"/>
        <v>7886850.4399999985</v>
      </c>
      <c r="I35" s="10">
        <f t="shared" si="10"/>
        <v>5285781.1099999994</v>
      </c>
      <c r="J35" s="13">
        <f t="shared" si="10"/>
        <v>27665235.039999999</v>
      </c>
    </row>
    <row r="36" spans="1:10" x14ac:dyDescent="0.25">
      <c r="A36" s="48" t="s">
        <v>129</v>
      </c>
    </row>
    <row r="37" spans="1:10" x14ac:dyDescent="0.25">
      <c r="A37" s="39" t="s">
        <v>747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workbookViewId="0"/>
  </sheetViews>
  <sheetFormatPr baseColWidth="10" defaultRowHeight="15" x14ac:dyDescent="0.25"/>
  <cols>
    <col min="1" max="1" width="32.7109375" style="2" customWidth="1"/>
    <col min="2" max="6" width="16.42578125" style="2" customWidth="1"/>
    <col min="7" max="9" width="11.42578125" style="2"/>
    <col min="10" max="11" width="11.42578125" style="154"/>
    <col min="12" max="12" width="11.42578125" style="2"/>
    <col min="13" max="14" width="11.42578125" style="154"/>
    <col min="15" max="15" width="11.42578125" style="2"/>
    <col min="16" max="18" width="11.42578125" style="154"/>
    <col min="19" max="16384" width="11.42578125" style="2"/>
  </cols>
  <sheetData>
    <row r="1" spans="1:19" x14ac:dyDescent="0.25">
      <c r="A1" s="1" t="s">
        <v>126</v>
      </c>
    </row>
    <row r="2" spans="1:19" x14ac:dyDescent="0.25">
      <c r="A2" s="3" t="s">
        <v>1</v>
      </c>
    </row>
    <row r="3" spans="1:19" x14ac:dyDescent="0.25">
      <c r="B3" s="129" t="s">
        <v>35</v>
      </c>
      <c r="C3" s="130" t="s">
        <v>82</v>
      </c>
      <c r="D3" s="130" t="s">
        <v>83</v>
      </c>
      <c r="E3" s="131" t="s">
        <v>84</v>
      </c>
      <c r="F3" s="32" t="s">
        <v>85</v>
      </c>
    </row>
    <row r="4" spans="1:19" x14ac:dyDescent="0.25">
      <c r="A4" s="25" t="s">
        <v>100</v>
      </c>
      <c r="B4" s="33">
        <v>12685.79</v>
      </c>
      <c r="C4" s="34">
        <v>14997.06</v>
      </c>
      <c r="D4" s="34">
        <v>146691.13</v>
      </c>
      <c r="E4" s="80">
        <v>140843.38999999998</v>
      </c>
      <c r="F4" s="54">
        <f>SUM(B4:E4)</f>
        <v>315217.37</v>
      </c>
      <c r="G4" s="112"/>
      <c r="H4" s="95"/>
      <c r="I4" s="95"/>
      <c r="J4" s="153"/>
      <c r="K4" s="153"/>
      <c r="L4" s="95"/>
      <c r="M4" s="153"/>
      <c r="N4" s="153"/>
      <c r="O4" s="95"/>
      <c r="P4" s="153"/>
      <c r="Q4" s="153"/>
      <c r="R4" s="153"/>
    </row>
    <row r="5" spans="1:19" x14ac:dyDescent="0.25">
      <c r="A5" s="28" t="s">
        <v>101</v>
      </c>
      <c r="B5" s="35">
        <v>11177.57</v>
      </c>
      <c r="C5" s="5">
        <v>6834.26</v>
      </c>
      <c r="D5" s="5">
        <v>30783.22</v>
      </c>
      <c r="E5" s="81">
        <v>92406.99</v>
      </c>
      <c r="F5" s="55">
        <f t="shared" ref="F5:F15" si="0">SUM(B5:E5)</f>
        <v>141202.04</v>
      </c>
      <c r="G5" s="112"/>
      <c r="H5" s="95"/>
      <c r="I5" s="95"/>
      <c r="J5" s="153"/>
      <c r="K5" s="153"/>
      <c r="L5" s="95"/>
      <c r="M5" s="153"/>
      <c r="N5" s="153"/>
      <c r="O5" s="95"/>
      <c r="P5" s="153"/>
      <c r="Q5" s="153"/>
      <c r="R5" s="153"/>
      <c r="S5" s="95"/>
    </row>
    <row r="6" spans="1:19" x14ac:dyDescent="0.25">
      <c r="A6" s="28" t="s">
        <v>102</v>
      </c>
      <c r="B6" s="35">
        <v>12087.33</v>
      </c>
      <c r="C6" s="5">
        <v>4727.79</v>
      </c>
      <c r="D6" s="5">
        <v>27174.190000000002</v>
      </c>
      <c r="E6" s="81">
        <v>66261.63</v>
      </c>
      <c r="F6" s="55">
        <f t="shared" si="0"/>
        <v>110250.94</v>
      </c>
      <c r="G6" s="112"/>
      <c r="H6" s="95"/>
      <c r="I6" s="95"/>
      <c r="J6" s="153"/>
      <c r="K6" s="153"/>
      <c r="L6" s="95"/>
      <c r="M6" s="153"/>
      <c r="N6" s="153"/>
      <c r="O6" s="95"/>
      <c r="P6" s="153"/>
      <c r="Q6" s="153"/>
      <c r="R6" s="153"/>
      <c r="S6" s="95"/>
    </row>
    <row r="7" spans="1:19" x14ac:dyDescent="0.25">
      <c r="A7" s="28" t="s">
        <v>103</v>
      </c>
      <c r="B7" s="35">
        <v>26106.82</v>
      </c>
      <c r="C7" s="5">
        <v>28378.93</v>
      </c>
      <c r="D7" s="5">
        <v>154282.26</v>
      </c>
      <c r="E7" s="81">
        <v>123180.03</v>
      </c>
      <c r="F7" s="55">
        <f t="shared" si="0"/>
        <v>331948.04000000004</v>
      </c>
      <c r="G7" s="112"/>
      <c r="H7" s="95"/>
      <c r="I7" s="95"/>
      <c r="J7" s="153"/>
      <c r="K7" s="153"/>
      <c r="L7" s="95"/>
      <c r="M7" s="153"/>
      <c r="N7" s="153"/>
      <c r="O7" s="95"/>
      <c r="P7" s="153"/>
      <c r="Q7" s="153"/>
      <c r="R7" s="153"/>
      <c r="S7" s="95"/>
    </row>
    <row r="8" spans="1:19" x14ac:dyDescent="0.25">
      <c r="A8" s="28" t="s">
        <v>104</v>
      </c>
      <c r="B8" s="35">
        <v>20109.59</v>
      </c>
      <c r="C8" s="5">
        <v>20822.419999999998</v>
      </c>
      <c r="D8" s="5">
        <v>67169.119999999995</v>
      </c>
      <c r="E8" s="81">
        <v>29048.579999999998</v>
      </c>
      <c r="F8" s="55">
        <f t="shared" si="0"/>
        <v>137149.71</v>
      </c>
      <c r="G8" s="112"/>
      <c r="H8" s="95"/>
      <c r="I8" s="95"/>
      <c r="J8" s="153"/>
      <c r="K8" s="153"/>
      <c r="L8" s="95"/>
      <c r="M8" s="153"/>
      <c r="N8" s="153"/>
      <c r="O8" s="95"/>
      <c r="P8" s="153"/>
      <c r="Q8" s="153"/>
      <c r="R8" s="153"/>
      <c r="S8" s="95"/>
    </row>
    <row r="9" spans="1:19" x14ac:dyDescent="0.25">
      <c r="A9" s="28" t="s">
        <v>105</v>
      </c>
      <c r="B9" s="35">
        <v>12273.44</v>
      </c>
      <c r="C9" s="5">
        <v>25732.77</v>
      </c>
      <c r="D9" s="5">
        <v>229279.27</v>
      </c>
      <c r="E9" s="81">
        <v>149019.82</v>
      </c>
      <c r="F9" s="55">
        <f t="shared" si="0"/>
        <v>416305.3</v>
      </c>
      <c r="G9" s="112"/>
      <c r="H9" s="95"/>
      <c r="I9" s="95"/>
      <c r="J9" s="153"/>
      <c r="K9" s="153"/>
      <c r="L9" s="95"/>
      <c r="M9" s="153"/>
      <c r="N9" s="153"/>
      <c r="O9" s="95"/>
      <c r="P9" s="153"/>
      <c r="Q9" s="153"/>
      <c r="R9" s="153"/>
      <c r="S9" s="95"/>
    </row>
    <row r="10" spans="1:19" x14ac:dyDescent="0.25">
      <c r="A10" s="28" t="s">
        <v>106</v>
      </c>
      <c r="B10" s="35">
        <v>7212.83</v>
      </c>
      <c r="C10" s="5">
        <v>24377.599999999999</v>
      </c>
      <c r="D10" s="5">
        <v>223285.82</v>
      </c>
      <c r="E10" s="81">
        <v>133252.12</v>
      </c>
      <c r="F10" s="55">
        <f t="shared" si="0"/>
        <v>388128.37</v>
      </c>
      <c r="G10" s="112"/>
      <c r="H10" s="95"/>
      <c r="I10" s="95"/>
      <c r="J10" s="153"/>
      <c r="K10" s="153"/>
      <c r="L10" s="95"/>
      <c r="M10" s="153"/>
      <c r="N10" s="153"/>
      <c r="O10" s="95"/>
      <c r="P10" s="153"/>
      <c r="Q10" s="153"/>
      <c r="R10" s="153"/>
      <c r="S10" s="95"/>
    </row>
    <row r="11" spans="1:19" x14ac:dyDescent="0.25">
      <c r="A11" s="28" t="s">
        <v>107</v>
      </c>
      <c r="B11" s="35">
        <v>3696.21</v>
      </c>
      <c r="C11" s="5">
        <v>7762.3499999999995</v>
      </c>
      <c r="D11" s="5">
        <v>93689.41</v>
      </c>
      <c r="E11" s="81">
        <v>58658.450000000004</v>
      </c>
      <c r="F11" s="55">
        <f t="shared" si="0"/>
        <v>163806.42000000001</v>
      </c>
      <c r="G11" s="112"/>
      <c r="H11" s="95"/>
      <c r="I11" s="95"/>
      <c r="J11" s="153"/>
      <c r="K11" s="153"/>
      <c r="L11" s="95"/>
      <c r="M11" s="153"/>
      <c r="N11" s="153"/>
      <c r="O11" s="95"/>
      <c r="P11" s="153"/>
      <c r="Q11" s="153"/>
      <c r="R11" s="153"/>
      <c r="S11" s="95"/>
    </row>
    <row r="12" spans="1:19" x14ac:dyDescent="0.25">
      <c r="A12" s="28" t="s">
        <v>108</v>
      </c>
      <c r="B12" s="35">
        <v>25554.54</v>
      </c>
      <c r="C12" s="5">
        <v>67410.13</v>
      </c>
      <c r="D12" s="5">
        <v>287341.98</v>
      </c>
      <c r="E12" s="81">
        <v>93358.26999999999</v>
      </c>
      <c r="F12" s="55">
        <f t="shared" si="0"/>
        <v>473664.92000000004</v>
      </c>
      <c r="G12" s="112"/>
      <c r="H12" s="95"/>
      <c r="I12" s="95"/>
      <c r="J12" s="153"/>
      <c r="K12" s="153"/>
      <c r="L12" s="95"/>
      <c r="M12" s="153"/>
      <c r="N12" s="153"/>
      <c r="O12" s="95"/>
      <c r="P12" s="153"/>
      <c r="Q12" s="153"/>
      <c r="R12" s="153"/>
      <c r="S12" s="95"/>
    </row>
    <row r="13" spans="1:19" x14ac:dyDescent="0.25">
      <c r="A13" s="28" t="s">
        <v>109</v>
      </c>
      <c r="B13" s="35">
        <v>2623.95</v>
      </c>
      <c r="C13" s="5">
        <v>7975.89</v>
      </c>
      <c r="D13" s="5">
        <v>89214.13</v>
      </c>
      <c r="E13" s="81">
        <v>29871.82</v>
      </c>
      <c r="F13" s="55">
        <f t="shared" si="0"/>
        <v>129685.79000000001</v>
      </c>
      <c r="G13" s="112"/>
      <c r="H13" s="95"/>
      <c r="I13" s="95"/>
      <c r="J13" s="153"/>
      <c r="K13" s="153"/>
      <c r="L13" s="95"/>
      <c r="M13" s="153"/>
      <c r="N13" s="153"/>
      <c r="O13" s="95"/>
      <c r="P13" s="153"/>
      <c r="Q13" s="153"/>
      <c r="R13" s="153"/>
      <c r="S13" s="95"/>
    </row>
    <row r="14" spans="1:19" x14ac:dyDescent="0.25">
      <c r="A14" s="128" t="s">
        <v>110</v>
      </c>
      <c r="B14" s="82">
        <v>27859.279999999999</v>
      </c>
      <c r="C14" s="83">
        <v>56832.15</v>
      </c>
      <c r="D14" s="83">
        <v>239728.66</v>
      </c>
      <c r="E14" s="84">
        <v>102106.92</v>
      </c>
      <c r="F14" s="55">
        <f t="shared" si="0"/>
        <v>426527.00999999995</v>
      </c>
      <c r="G14" s="112"/>
      <c r="H14" s="95"/>
      <c r="I14" s="95"/>
      <c r="J14" s="153"/>
      <c r="K14" s="153"/>
      <c r="L14" s="95"/>
      <c r="M14" s="153"/>
      <c r="N14" s="153"/>
      <c r="O14" s="95"/>
      <c r="P14" s="153"/>
      <c r="Q14" s="153"/>
      <c r="R14" s="153"/>
      <c r="S14" s="95"/>
    </row>
    <row r="15" spans="1:19" x14ac:dyDescent="0.25">
      <c r="A15" s="20" t="s">
        <v>85</v>
      </c>
      <c r="B15" s="86">
        <f>SUM(B4:B14)</f>
        <v>161387.35000000003</v>
      </c>
      <c r="C15" s="86">
        <f t="shared" ref="C15:E15" si="1">SUM(C4:C14)</f>
        <v>265851.35000000003</v>
      </c>
      <c r="D15" s="86">
        <f t="shared" si="1"/>
        <v>1588639.1899999997</v>
      </c>
      <c r="E15" s="86">
        <f t="shared" si="1"/>
        <v>1018008.02</v>
      </c>
      <c r="F15" s="13">
        <f t="shared" si="0"/>
        <v>3033885.9099999997</v>
      </c>
      <c r="H15" s="95"/>
      <c r="I15" s="95"/>
      <c r="J15" s="153"/>
      <c r="K15" s="153"/>
      <c r="L15" s="95"/>
      <c r="M15" s="153"/>
      <c r="N15" s="153"/>
      <c r="O15" s="95"/>
      <c r="P15" s="153"/>
      <c r="Q15" s="153"/>
      <c r="R15" s="153"/>
      <c r="S15" s="95"/>
    </row>
    <row r="16" spans="1:19" x14ac:dyDescent="0.25">
      <c r="A16" s="48" t="s">
        <v>296</v>
      </c>
      <c r="B16" s="40"/>
      <c r="C16" s="40"/>
      <c r="D16" s="40"/>
      <c r="E16" s="40"/>
      <c r="F16" s="40"/>
    </row>
    <row r="17" spans="1:19" x14ac:dyDescent="0.25">
      <c r="A17" s="48" t="s">
        <v>129</v>
      </c>
      <c r="B17" s="40"/>
      <c r="C17" s="40"/>
      <c r="D17" s="40"/>
      <c r="E17" s="40"/>
      <c r="F17" s="40"/>
    </row>
    <row r="18" spans="1:19" x14ac:dyDescent="0.25">
      <c r="A18" s="39" t="s">
        <v>745</v>
      </c>
      <c r="B18" s="40"/>
      <c r="C18" s="40"/>
      <c r="D18" s="40"/>
      <c r="E18" s="40"/>
      <c r="F18" s="40"/>
    </row>
    <row r="19" spans="1:19" x14ac:dyDescent="0.25">
      <c r="H19" s="95"/>
      <c r="I19" s="95"/>
      <c r="J19" s="153"/>
      <c r="K19" s="153"/>
      <c r="L19" s="95"/>
      <c r="M19" s="153"/>
      <c r="N19" s="153"/>
      <c r="O19" s="95"/>
      <c r="P19" s="153"/>
      <c r="Q19" s="153"/>
      <c r="R19" s="153"/>
    </row>
    <row r="20" spans="1:19" x14ac:dyDescent="0.25">
      <c r="A20" s="3" t="s">
        <v>2</v>
      </c>
      <c r="H20" s="95"/>
      <c r="I20" s="95"/>
      <c r="J20" s="153"/>
      <c r="K20" s="153"/>
      <c r="L20" s="95"/>
      <c r="M20" s="153"/>
      <c r="N20" s="153"/>
      <c r="O20" s="95"/>
      <c r="P20" s="153"/>
      <c r="Q20" s="153"/>
      <c r="R20" s="153"/>
    </row>
    <row r="21" spans="1:19" x14ac:dyDescent="0.25">
      <c r="B21" s="14" t="s">
        <v>35</v>
      </c>
      <c r="C21" s="15" t="s">
        <v>82</v>
      </c>
      <c r="D21" s="15" t="s">
        <v>83</v>
      </c>
      <c r="E21" s="30" t="s">
        <v>84</v>
      </c>
      <c r="F21" s="32" t="s">
        <v>85</v>
      </c>
      <c r="H21" s="95"/>
      <c r="I21" s="95"/>
      <c r="J21" s="153"/>
      <c r="K21" s="153"/>
      <c r="L21" s="95"/>
      <c r="M21" s="153"/>
      <c r="N21" s="153"/>
      <c r="O21" s="95"/>
      <c r="P21" s="153"/>
      <c r="Q21" s="153"/>
      <c r="R21" s="153"/>
    </row>
    <row r="22" spans="1:19" x14ac:dyDescent="0.25">
      <c r="A22" s="17" t="s">
        <v>100</v>
      </c>
      <c r="B22" s="5">
        <v>11975.98</v>
      </c>
      <c r="C22" s="5">
        <v>14311.04</v>
      </c>
      <c r="D22" s="5">
        <v>131166.15</v>
      </c>
      <c r="E22" s="5">
        <v>145133.67000000001</v>
      </c>
      <c r="F22" s="11">
        <f>SUM(B22:E22)</f>
        <v>302586.83999999997</v>
      </c>
      <c r="G22" s="112"/>
      <c r="H22" s="95"/>
      <c r="I22" s="95"/>
      <c r="J22" s="153"/>
      <c r="K22" s="153"/>
      <c r="L22" s="95"/>
      <c r="M22" s="153"/>
      <c r="N22" s="153"/>
      <c r="O22" s="95"/>
      <c r="P22" s="153"/>
      <c r="Q22" s="153"/>
      <c r="R22" s="153"/>
    </row>
    <row r="23" spans="1:19" x14ac:dyDescent="0.25">
      <c r="A23" s="19" t="s">
        <v>101</v>
      </c>
      <c r="B23" s="5">
        <v>10740.63</v>
      </c>
      <c r="C23" s="5">
        <v>7123.21</v>
      </c>
      <c r="D23" s="5">
        <v>28943.46</v>
      </c>
      <c r="E23" s="5">
        <v>97880.33</v>
      </c>
      <c r="F23" s="12">
        <f t="shared" ref="F23:F33" si="2">SUM(B23:E23)</f>
        <v>144687.63</v>
      </c>
      <c r="G23" s="112"/>
      <c r="H23" s="95"/>
      <c r="I23" s="95"/>
      <c r="J23" s="153"/>
      <c r="K23" s="153"/>
      <c r="L23" s="95"/>
      <c r="M23" s="153"/>
      <c r="N23" s="153"/>
      <c r="O23" s="95"/>
      <c r="P23" s="153"/>
      <c r="Q23" s="153"/>
      <c r="R23" s="153"/>
      <c r="S23" s="95"/>
    </row>
    <row r="24" spans="1:19" x14ac:dyDescent="0.25">
      <c r="A24" s="19" t="s">
        <v>102</v>
      </c>
      <c r="B24" s="5">
        <v>11513.72</v>
      </c>
      <c r="C24" s="5">
        <v>5399.75</v>
      </c>
      <c r="D24" s="5">
        <v>31182.660000000003</v>
      </c>
      <c r="E24" s="5">
        <v>88717.75</v>
      </c>
      <c r="F24" s="12">
        <f t="shared" si="2"/>
        <v>136813.88</v>
      </c>
      <c r="G24" s="112"/>
      <c r="H24" s="95"/>
      <c r="I24" s="95"/>
      <c r="J24" s="153"/>
      <c r="K24" s="153"/>
      <c r="L24" s="95"/>
      <c r="M24" s="153"/>
      <c r="N24" s="153"/>
      <c r="O24" s="95"/>
      <c r="P24" s="153"/>
      <c r="Q24" s="153"/>
      <c r="R24" s="153"/>
      <c r="S24" s="95"/>
    </row>
    <row r="25" spans="1:19" x14ac:dyDescent="0.25">
      <c r="A25" s="19" t="s">
        <v>103</v>
      </c>
      <c r="B25" s="5">
        <v>24842.58</v>
      </c>
      <c r="C25" s="5">
        <v>31787.56</v>
      </c>
      <c r="D25" s="5">
        <v>195297.26</v>
      </c>
      <c r="E25" s="5">
        <v>163580.62</v>
      </c>
      <c r="F25" s="12">
        <f t="shared" si="2"/>
        <v>415508.02</v>
      </c>
      <c r="G25" s="112"/>
      <c r="H25" s="95"/>
      <c r="I25" s="95"/>
      <c r="J25" s="153"/>
      <c r="K25" s="153"/>
      <c r="L25" s="95"/>
      <c r="M25" s="153"/>
      <c r="N25" s="153"/>
      <c r="O25" s="95"/>
      <c r="P25" s="153"/>
      <c r="Q25" s="153"/>
      <c r="R25" s="153"/>
      <c r="S25" s="95"/>
    </row>
    <row r="26" spans="1:19" x14ac:dyDescent="0.25">
      <c r="A26" s="19" t="s">
        <v>104</v>
      </c>
      <c r="B26" s="5">
        <v>18203.43</v>
      </c>
      <c r="C26" s="5">
        <v>21547.120000000003</v>
      </c>
      <c r="D26" s="5">
        <v>96914.559999999998</v>
      </c>
      <c r="E26" s="5">
        <v>38852.94</v>
      </c>
      <c r="F26" s="12">
        <f t="shared" si="2"/>
        <v>175518.05</v>
      </c>
      <c r="G26" s="112"/>
      <c r="H26" s="95"/>
      <c r="I26" s="95"/>
      <c r="J26" s="153"/>
      <c r="K26" s="153"/>
      <c r="L26" s="95"/>
      <c r="M26" s="153"/>
      <c r="N26" s="153"/>
      <c r="O26" s="95"/>
      <c r="P26" s="153"/>
      <c r="Q26" s="153"/>
      <c r="R26" s="153"/>
      <c r="S26" s="95"/>
    </row>
    <row r="27" spans="1:19" x14ac:dyDescent="0.25">
      <c r="A27" s="19" t="s">
        <v>105</v>
      </c>
      <c r="B27" s="5">
        <v>11736.3</v>
      </c>
      <c r="C27" s="5">
        <v>25233.360000000001</v>
      </c>
      <c r="D27" s="5">
        <v>232469.66999999998</v>
      </c>
      <c r="E27" s="5">
        <v>137145.89000000001</v>
      </c>
      <c r="F27" s="12">
        <f t="shared" si="2"/>
        <v>406585.22</v>
      </c>
      <c r="G27" s="112"/>
      <c r="H27" s="95"/>
      <c r="I27" s="95"/>
      <c r="J27" s="153"/>
      <c r="K27" s="153"/>
      <c r="L27" s="95"/>
      <c r="M27" s="153"/>
      <c r="N27" s="153"/>
      <c r="O27" s="95"/>
      <c r="P27" s="153"/>
      <c r="Q27" s="153"/>
      <c r="R27" s="153"/>
      <c r="S27" s="95"/>
    </row>
    <row r="28" spans="1:19" x14ac:dyDescent="0.25">
      <c r="A28" s="19" t="s">
        <v>106</v>
      </c>
      <c r="B28" s="5">
        <v>6537.69</v>
      </c>
      <c r="C28" s="5">
        <v>27566.02</v>
      </c>
      <c r="D28" s="5">
        <v>231923.32</v>
      </c>
      <c r="E28" s="5">
        <v>116403.43000000001</v>
      </c>
      <c r="F28" s="12">
        <f t="shared" si="2"/>
        <v>382430.46</v>
      </c>
      <c r="G28" s="112"/>
      <c r="H28" s="95"/>
      <c r="I28" s="95"/>
      <c r="J28" s="153"/>
      <c r="K28" s="153"/>
      <c r="L28" s="95"/>
      <c r="M28" s="153"/>
      <c r="N28" s="153"/>
      <c r="O28" s="95"/>
      <c r="P28" s="153"/>
      <c r="Q28" s="153"/>
      <c r="R28" s="153"/>
      <c r="S28" s="95"/>
    </row>
    <row r="29" spans="1:19" x14ac:dyDescent="0.25">
      <c r="A29" s="19" t="s">
        <v>107</v>
      </c>
      <c r="B29" s="5">
        <v>3211.61</v>
      </c>
      <c r="C29" s="5">
        <v>7309.41</v>
      </c>
      <c r="D29" s="5">
        <v>65864.38</v>
      </c>
      <c r="E29" s="5">
        <v>43270.42</v>
      </c>
      <c r="F29" s="12">
        <f t="shared" si="2"/>
        <v>119655.82</v>
      </c>
      <c r="G29" s="112"/>
      <c r="H29" s="95"/>
      <c r="I29" s="95"/>
      <c r="J29" s="153"/>
      <c r="K29" s="153"/>
      <c r="L29" s="95"/>
      <c r="M29" s="153"/>
      <c r="N29" s="153"/>
      <c r="O29" s="95"/>
      <c r="P29" s="153"/>
      <c r="Q29" s="153"/>
      <c r="R29" s="153"/>
      <c r="S29" s="95"/>
    </row>
    <row r="30" spans="1:19" x14ac:dyDescent="0.25">
      <c r="A30" s="19" t="s">
        <v>108</v>
      </c>
      <c r="B30" s="5">
        <v>25305.56</v>
      </c>
      <c r="C30" s="5">
        <v>60829.659999999996</v>
      </c>
      <c r="D30" s="5">
        <v>328120.71999999997</v>
      </c>
      <c r="E30" s="5">
        <v>74002.25</v>
      </c>
      <c r="F30" s="12">
        <f t="shared" si="2"/>
        <v>488258.18999999994</v>
      </c>
      <c r="G30" s="112"/>
      <c r="H30" s="95"/>
      <c r="I30" s="95"/>
      <c r="J30" s="153"/>
      <c r="K30" s="153"/>
      <c r="L30" s="95"/>
      <c r="M30" s="153"/>
      <c r="N30" s="153"/>
      <c r="O30" s="95"/>
      <c r="P30" s="153"/>
      <c r="Q30" s="153"/>
      <c r="R30" s="153"/>
      <c r="S30" s="95"/>
    </row>
    <row r="31" spans="1:19" x14ac:dyDescent="0.25">
      <c r="A31" s="19" t="s">
        <v>109</v>
      </c>
      <c r="B31" s="5">
        <v>2778.19</v>
      </c>
      <c r="C31" s="5">
        <v>8844.7199999999993</v>
      </c>
      <c r="D31" s="5">
        <v>78792.459999999992</v>
      </c>
      <c r="E31" s="5">
        <v>26198.079999999998</v>
      </c>
      <c r="F31" s="12">
        <f t="shared" si="2"/>
        <v>116613.45</v>
      </c>
      <c r="G31" s="112"/>
      <c r="H31" s="95"/>
      <c r="I31" s="95"/>
      <c r="J31" s="153"/>
      <c r="K31" s="153"/>
      <c r="L31" s="95"/>
      <c r="M31" s="153"/>
      <c r="N31" s="153"/>
      <c r="O31" s="95"/>
      <c r="P31" s="153"/>
      <c r="Q31" s="153"/>
      <c r="R31" s="153"/>
      <c r="S31" s="95"/>
    </row>
    <row r="32" spans="1:19" x14ac:dyDescent="0.25">
      <c r="A32" s="31" t="s">
        <v>110</v>
      </c>
      <c r="B32" s="5">
        <v>28204.67</v>
      </c>
      <c r="C32" s="5">
        <v>52930.119999999995</v>
      </c>
      <c r="D32" s="5">
        <v>312855.91000000003</v>
      </c>
      <c r="E32" s="5">
        <v>114832.87</v>
      </c>
      <c r="F32" s="12">
        <f t="shared" si="2"/>
        <v>508823.57</v>
      </c>
      <c r="G32" s="112"/>
      <c r="H32" s="95"/>
      <c r="I32" s="95"/>
      <c r="J32" s="153"/>
      <c r="K32" s="153"/>
      <c r="L32" s="95"/>
      <c r="M32" s="153"/>
      <c r="N32" s="153"/>
      <c r="O32" s="95"/>
      <c r="P32" s="153"/>
      <c r="Q32" s="153"/>
      <c r="R32" s="153"/>
      <c r="S32" s="95"/>
    </row>
    <row r="33" spans="1:19" x14ac:dyDescent="0.25">
      <c r="A33" s="20" t="s">
        <v>85</v>
      </c>
      <c r="B33" s="10">
        <f>SUM(B22:B32)</f>
        <v>155050.35999999999</v>
      </c>
      <c r="C33" s="10">
        <f t="shared" ref="C33" si="3">SUM(C22:C32)</f>
        <v>262881.96999999997</v>
      </c>
      <c r="D33" s="10">
        <f t="shared" ref="D33" si="4">SUM(D22:D32)</f>
        <v>1733530.5500000003</v>
      </c>
      <c r="E33" s="10">
        <f t="shared" ref="E33" si="5">SUM(E22:E32)</f>
        <v>1046018.2500000001</v>
      </c>
      <c r="F33" s="13">
        <f t="shared" si="2"/>
        <v>3197481.1300000004</v>
      </c>
      <c r="H33" s="95"/>
      <c r="I33" s="95"/>
      <c r="J33" s="153"/>
      <c r="K33" s="153"/>
      <c r="L33" s="95"/>
      <c r="M33" s="153"/>
      <c r="N33" s="153"/>
      <c r="O33" s="95"/>
      <c r="P33" s="153"/>
      <c r="Q33" s="153"/>
      <c r="R33" s="153"/>
      <c r="S33" s="95"/>
    </row>
    <row r="34" spans="1:19" x14ac:dyDescent="0.25">
      <c r="A34" s="48" t="s">
        <v>296</v>
      </c>
      <c r="B34" s="40"/>
      <c r="C34" s="40"/>
      <c r="D34" s="40"/>
      <c r="E34" s="40"/>
      <c r="F34" s="40"/>
    </row>
    <row r="35" spans="1:19" x14ac:dyDescent="0.25">
      <c r="A35" s="48" t="s">
        <v>129</v>
      </c>
      <c r="B35" s="40"/>
      <c r="C35" s="40"/>
      <c r="D35" s="40"/>
      <c r="E35" s="40"/>
      <c r="F35" s="40"/>
    </row>
    <row r="36" spans="1:19" x14ac:dyDescent="0.25">
      <c r="A36" s="39" t="s">
        <v>745</v>
      </c>
      <c r="B36" s="40"/>
      <c r="C36" s="40"/>
      <c r="D36" s="40"/>
      <c r="E36" s="40"/>
      <c r="F36" s="40"/>
    </row>
    <row r="38" spans="1:19" x14ac:dyDescent="0.25">
      <c r="A38" s="3" t="s">
        <v>69</v>
      </c>
    </row>
    <row r="39" spans="1:19" x14ac:dyDescent="0.25">
      <c r="B39" s="14" t="s">
        <v>35</v>
      </c>
      <c r="C39" s="15" t="s">
        <v>82</v>
      </c>
      <c r="D39" s="15" t="s">
        <v>83</v>
      </c>
      <c r="E39" s="30" t="s">
        <v>84</v>
      </c>
      <c r="F39" s="32" t="s">
        <v>85</v>
      </c>
    </row>
    <row r="40" spans="1:19" x14ac:dyDescent="0.25">
      <c r="A40" s="17" t="s">
        <v>100</v>
      </c>
      <c r="B40" s="5">
        <f t="shared" ref="B40:B51" si="6">B4+B22</f>
        <v>24661.77</v>
      </c>
      <c r="C40" s="5">
        <f t="shared" ref="C40:F40" si="7">C4+C22</f>
        <v>29308.1</v>
      </c>
      <c r="D40" s="5">
        <f t="shared" si="7"/>
        <v>277857.28000000003</v>
      </c>
      <c r="E40" s="5">
        <f t="shared" si="7"/>
        <v>285977.06</v>
      </c>
      <c r="F40" s="11">
        <f t="shared" si="7"/>
        <v>617804.21</v>
      </c>
    </row>
    <row r="41" spans="1:19" x14ac:dyDescent="0.25">
      <c r="A41" s="19" t="s">
        <v>101</v>
      </c>
      <c r="B41" s="5">
        <f t="shared" si="6"/>
        <v>21918.199999999997</v>
      </c>
      <c r="C41" s="5">
        <f t="shared" ref="C41:F51" si="8">C5+C23</f>
        <v>13957.470000000001</v>
      </c>
      <c r="D41" s="5">
        <f t="shared" si="8"/>
        <v>59726.68</v>
      </c>
      <c r="E41" s="5">
        <f t="shared" si="8"/>
        <v>190287.32</v>
      </c>
      <c r="F41" s="12">
        <f t="shared" si="8"/>
        <v>285889.67000000004</v>
      </c>
    </row>
    <row r="42" spans="1:19" x14ac:dyDescent="0.25">
      <c r="A42" s="19" t="s">
        <v>102</v>
      </c>
      <c r="B42" s="5">
        <f t="shared" si="6"/>
        <v>23601.05</v>
      </c>
      <c r="C42" s="5">
        <f t="shared" si="8"/>
        <v>10127.540000000001</v>
      </c>
      <c r="D42" s="5">
        <f t="shared" si="8"/>
        <v>58356.850000000006</v>
      </c>
      <c r="E42" s="5">
        <f t="shared" si="8"/>
        <v>154979.38</v>
      </c>
      <c r="F42" s="12">
        <f t="shared" si="8"/>
        <v>247064.82</v>
      </c>
    </row>
    <row r="43" spans="1:19" x14ac:dyDescent="0.25">
      <c r="A43" s="19" t="s">
        <v>103</v>
      </c>
      <c r="B43" s="5">
        <f t="shared" si="6"/>
        <v>50949.4</v>
      </c>
      <c r="C43" s="5">
        <f t="shared" si="8"/>
        <v>60166.490000000005</v>
      </c>
      <c r="D43" s="5">
        <f t="shared" si="8"/>
        <v>349579.52000000002</v>
      </c>
      <c r="E43" s="5">
        <f t="shared" si="8"/>
        <v>286760.65000000002</v>
      </c>
      <c r="F43" s="12">
        <f t="shared" si="8"/>
        <v>747456.06</v>
      </c>
    </row>
    <row r="44" spans="1:19" x14ac:dyDescent="0.25">
      <c r="A44" s="19" t="s">
        <v>104</v>
      </c>
      <c r="B44" s="5">
        <f t="shared" si="6"/>
        <v>38313.020000000004</v>
      </c>
      <c r="C44" s="5">
        <f t="shared" si="8"/>
        <v>42369.54</v>
      </c>
      <c r="D44" s="5">
        <f t="shared" si="8"/>
        <v>164083.68</v>
      </c>
      <c r="E44" s="5">
        <f t="shared" si="8"/>
        <v>67901.52</v>
      </c>
      <c r="F44" s="12">
        <f t="shared" si="8"/>
        <v>312667.76</v>
      </c>
    </row>
    <row r="45" spans="1:19" x14ac:dyDescent="0.25">
      <c r="A45" s="19" t="s">
        <v>105</v>
      </c>
      <c r="B45" s="5">
        <f t="shared" si="6"/>
        <v>24009.739999999998</v>
      </c>
      <c r="C45" s="5">
        <f t="shared" si="8"/>
        <v>50966.130000000005</v>
      </c>
      <c r="D45" s="5">
        <f t="shared" si="8"/>
        <v>461748.93999999994</v>
      </c>
      <c r="E45" s="5">
        <f t="shared" si="8"/>
        <v>286165.71000000002</v>
      </c>
      <c r="F45" s="12">
        <f t="shared" si="8"/>
        <v>822890.52</v>
      </c>
    </row>
    <row r="46" spans="1:19" x14ac:dyDescent="0.25">
      <c r="A46" s="19" t="s">
        <v>106</v>
      </c>
      <c r="B46" s="5">
        <f t="shared" si="6"/>
        <v>13750.52</v>
      </c>
      <c r="C46" s="5">
        <f t="shared" si="8"/>
        <v>51943.619999999995</v>
      </c>
      <c r="D46" s="5">
        <f t="shared" si="8"/>
        <v>455209.14</v>
      </c>
      <c r="E46" s="5">
        <f t="shared" si="8"/>
        <v>249655.55</v>
      </c>
      <c r="F46" s="12">
        <f t="shared" si="8"/>
        <v>770558.83000000007</v>
      </c>
    </row>
    <row r="47" spans="1:19" x14ac:dyDescent="0.25">
      <c r="A47" s="19" t="s">
        <v>107</v>
      </c>
      <c r="B47" s="5">
        <f t="shared" si="6"/>
        <v>6907.82</v>
      </c>
      <c r="C47" s="5">
        <f t="shared" si="8"/>
        <v>15071.759999999998</v>
      </c>
      <c r="D47" s="5">
        <f t="shared" si="8"/>
        <v>159553.79</v>
      </c>
      <c r="E47" s="5">
        <f t="shared" si="8"/>
        <v>101928.87</v>
      </c>
      <c r="F47" s="12">
        <f t="shared" si="8"/>
        <v>283462.24</v>
      </c>
    </row>
    <row r="48" spans="1:19" x14ac:dyDescent="0.25">
      <c r="A48" s="19" t="s">
        <v>108</v>
      </c>
      <c r="B48" s="5">
        <f t="shared" si="6"/>
        <v>50860.100000000006</v>
      </c>
      <c r="C48" s="5">
        <f t="shared" si="8"/>
        <v>128239.79000000001</v>
      </c>
      <c r="D48" s="5">
        <f t="shared" si="8"/>
        <v>615462.69999999995</v>
      </c>
      <c r="E48" s="5">
        <f t="shared" si="8"/>
        <v>167360.51999999999</v>
      </c>
      <c r="F48" s="12">
        <f t="shared" si="8"/>
        <v>961923.11</v>
      </c>
    </row>
    <row r="49" spans="1:6" x14ac:dyDescent="0.25">
      <c r="A49" s="19" t="s">
        <v>109</v>
      </c>
      <c r="B49" s="5">
        <f t="shared" si="6"/>
        <v>5402.1399999999994</v>
      </c>
      <c r="C49" s="5">
        <f t="shared" si="8"/>
        <v>16820.61</v>
      </c>
      <c r="D49" s="5">
        <f t="shared" si="8"/>
        <v>168006.59</v>
      </c>
      <c r="E49" s="5">
        <f t="shared" si="8"/>
        <v>56069.899999999994</v>
      </c>
      <c r="F49" s="12">
        <f t="shared" si="8"/>
        <v>246299.24</v>
      </c>
    </row>
    <row r="50" spans="1:6" x14ac:dyDescent="0.25">
      <c r="A50" s="31" t="s">
        <v>110</v>
      </c>
      <c r="B50" s="5">
        <f t="shared" si="6"/>
        <v>56063.95</v>
      </c>
      <c r="C50" s="5">
        <f t="shared" si="8"/>
        <v>109762.26999999999</v>
      </c>
      <c r="D50" s="5">
        <f t="shared" si="8"/>
        <v>552584.57000000007</v>
      </c>
      <c r="E50" s="5">
        <f t="shared" si="8"/>
        <v>216939.78999999998</v>
      </c>
      <c r="F50" s="12">
        <f t="shared" si="8"/>
        <v>935350.58</v>
      </c>
    </row>
    <row r="51" spans="1:6" x14ac:dyDescent="0.25">
      <c r="A51" s="20" t="s">
        <v>85</v>
      </c>
      <c r="B51" s="10">
        <f t="shared" si="6"/>
        <v>316437.71000000002</v>
      </c>
      <c r="C51" s="10">
        <f t="shared" si="8"/>
        <v>528733.32000000007</v>
      </c>
      <c r="D51" s="10">
        <f t="shared" si="8"/>
        <v>3322169.74</v>
      </c>
      <c r="E51" s="10">
        <f t="shared" si="8"/>
        <v>2064026.27</v>
      </c>
      <c r="F51" s="13">
        <f t="shared" si="8"/>
        <v>6231367.04</v>
      </c>
    </row>
    <row r="52" spans="1:6" x14ac:dyDescent="0.25">
      <c r="A52" s="48" t="s">
        <v>296</v>
      </c>
    </row>
    <row r="53" spans="1:6" x14ac:dyDescent="0.25">
      <c r="A53" s="48" t="s">
        <v>129</v>
      </c>
    </row>
    <row r="54" spans="1:6" x14ac:dyDescent="0.25">
      <c r="A54" s="39" t="s">
        <v>745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/>
  </sheetViews>
  <sheetFormatPr baseColWidth="10" defaultRowHeight="15" x14ac:dyDescent="0.25"/>
  <cols>
    <col min="1" max="1" width="32.7109375" style="2" customWidth="1"/>
    <col min="2" max="7" width="16.42578125" style="2" customWidth="1"/>
    <col min="8" max="8" width="11.7109375" style="2" bestFit="1" customWidth="1"/>
    <col min="9" max="16384" width="11.42578125" style="2"/>
  </cols>
  <sheetData>
    <row r="1" spans="1:9" x14ac:dyDescent="0.25">
      <c r="A1" s="1" t="s">
        <v>111</v>
      </c>
    </row>
    <row r="2" spans="1:9" x14ac:dyDescent="0.25">
      <c r="A2" s="3" t="s">
        <v>1</v>
      </c>
    </row>
    <row r="3" spans="1:9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32" t="s">
        <v>85</v>
      </c>
    </row>
    <row r="4" spans="1:9" x14ac:dyDescent="0.25">
      <c r="A4" s="17" t="s">
        <v>100</v>
      </c>
      <c r="B4" s="5">
        <v>173828.37</v>
      </c>
      <c r="C4" s="5">
        <v>17818.080000000002</v>
      </c>
      <c r="D4" s="5">
        <v>91412.61</v>
      </c>
      <c r="E4" s="5">
        <v>5717.27</v>
      </c>
      <c r="F4" s="5">
        <v>464.42</v>
      </c>
      <c r="G4" s="5">
        <v>13290.83</v>
      </c>
      <c r="H4" s="11">
        <f>SUM(B4:G4)</f>
        <v>302531.58</v>
      </c>
      <c r="I4" s="112"/>
    </row>
    <row r="5" spans="1:9" x14ac:dyDescent="0.25">
      <c r="A5" s="19" t="s">
        <v>101</v>
      </c>
      <c r="B5" s="5">
        <v>40449.68</v>
      </c>
      <c r="C5" s="5">
        <v>5549.71</v>
      </c>
      <c r="D5" s="5">
        <v>75105.84</v>
      </c>
      <c r="E5" s="5">
        <v>4750.3999999999996</v>
      </c>
      <c r="F5" s="5">
        <v>318.48</v>
      </c>
      <c r="G5" s="5">
        <v>3850.36</v>
      </c>
      <c r="H5" s="12">
        <f t="shared" ref="H5:H15" si="0">SUM(B5:G5)</f>
        <v>130024.46999999999</v>
      </c>
      <c r="I5" s="112"/>
    </row>
    <row r="6" spans="1:9" x14ac:dyDescent="0.25">
      <c r="A6" s="19" t="s">
        <v>102</v>
      </c>
      <c r="B6" s="5">
        <v>37386.239999999998</v>
      </c>
      <c r="C6" s="5">
        <v>4935.59</v>
      </c>
      <c r="D6" s="5">
        <v>48458.48</v>
      </c>
      <c r="E6" s="5">
        <v>3149.46</v>
      </c>
      <c r="F6" s="5">
        <v>245.34</v>
      </c>
      <c r="G6" s="5">
        <v>3988.49</v>
      </c>
      <c r="H6" s="12">
        <f t="shared" si="0"/>
        <v>98163.6</v>
      </c>
      <c r="I6" s="112"/>
    </row>
    <row r="7" spans="1:9" x14ac:dyDescent="0.25">
      <c r="A7" s="19" t="s">
        <v>103</v>
      </c>
      <c r="B7" s="5">
        <v>164739.62</v>
      </c>
      <c r="C7" s="5">
        <v>24824.77</v>
      </c>
      <c r="D7" s="5">
        <v>81285.23</v>
      </c>
      <c r="E7" s="5">
        <v>14540.25</v>
      </c>
      <c r="F7" s="5">
        <v>1883.11</v>
      </c>
      <c r="G7" s="5">
        <v>18568.240000000002</v>
      </c>
      <c r="H7" s="12">
        <f t="shared" si="0"/>
        <v>305841.21999999997</v>
      </c>
      <c r="I7" s="112"/>
    </row>
    <row r="8" spans="1:9" x14ac:dyDescent="0.25">
      <c r="A8" s="19" t="s">
        <v>104</v>
      </c>
      <c r="B8" s="5">
        <v>57183.94</v>
      </c>
      <c r="C8" s="5">
        <v>16614.169999999998</v>
      </c>
      <c r="D8" s="5">
        <v>17791.12</v>
      </c>
      <c r="E8" s="5">
        <v>10541.35</v>
      </c>
      <c r="F8" s="5">
        <v>668.23</v>
      </c>
      <c r="G8" s="5">
        <v>14241.31</v>
      </c>
      <c r="H8" s="12">
        <f t="shared" si="0"/>
        <v>117040.12</v>
      </c>
      <c r="I8" s="112"/>
    </row>
    <row r="9" spans="1:9" x14ac:dyDescent="0.25">
      <c r="A9" s="19" t="s">
        <v>105</v>
      </c>
      <c r="B9" s="5">
        <v>186677.41</v>
      </c>
      <c r="C9" s="5">
        <v>66761.22</v>
      </c>
      <c r="D9" s="5">
        <v>101013.3</v>
      </c>
      <c r="E9" s="5">
        <v>13497.33</v>
      </c>
      <c r="F9" s="5">
        <v>2027.11</v>
      </c>
      <c r="G9" s="5">
        <v>34055.480000000003</v>
      </c>
      <c r="H9" s="12">
        <f t="shared" si="0"/>
        <v>404031.85</v>
      </c>
      <c r="I9" s="112"/>
    </row>
    <row r="10" spans="1:9" x14ac:dyDescent="0.25">
      <c r="A10" s="19" t="s">
        <v>106</v>
      </c>
      <c r="B10" s="5">
        <v>199661.25</v>
      </c>
      <c r="C10" s="5">
        <v>54030.67</v>
      </c>
      <c r="D10" s="5">
        <v>85993.4</v>
      </c>
      <c r="E10" s="5">
        <v>13486.58</v>
      </c>
      <c r="F10" s="5">
        <v>1473.88</v>
      </c>
      <c r="G10" s="5">
        <v>26269.78</v>
      </c>
      <c r="H10" s="12">
        <f t="shared" si="0"/>
        <v>380915.55999999994</v>
      </c>
      <c r="I10" s="112"/>
    </row>
    <row r="11" spans="1:9" x14ac:dyDescent="0.25">
      <c r="A11" s="19" t="s">
        <v>107</v>
      </c>
      <c r="B11" s="5">
        <v>82274.06</v>
      </c>
      <c r="C11" s="5">
        <v>25968.35</v>
      </c>
      <c r="D11" s="5">
        <v>35457.11</v>
      </c>
      <c r="E11" s="5">
        <v>3930.38</v>
      </c>
      <c r="F11" s="5">
        <v>546.45000000000005</v>
      </c>
      <c r="G11" s="5">
        <v>11933.85</v>
      </c>
      <c r="H11" s="12">
        <f t="shared" si="0"/>
        <v>160110.20000000004</v>
      </c>
      <c r="I11" s="112"/>
    </row>
    <row r="12" spans="1:9" x14ac:dyDescent="0.25">
      <c r="A12" s="19" t="s">
        <v>108</v>
      </c>
      <c r="B12" s="5">
        <v>261851.86</v>
      </c>
      <c r="C12" s="5">
        <v>69946</v>
      </c>
      <c r="D12" s="5">
        <v>33340.699999999997</v>
      </c>
      <c r="E12" s="5">
        <v>37613.72</v>
      </c>
      <c r="F12" s="5">
        <v>1640.08</v>
      </c>
      <c r="G12" s="5">
        <v>43718.03</v>
      </c>
      <c r="H12" s="12">
        <f t="shared" si="0"/>
        <v>448110.39</v>
      </c>
      <c r="I12" s="112"/>
    </row>
    <row r="13" spans="1:9" x14ac:dyDescent="0.25">
      <c r="A13" s="19" t="s">
        <v>109</v>
      </c>
      <c r="B13" s="5">
        <v>73628.77</v>
      </c>
      <c r="C13" s="5">
        <v>20822.54</v>
      </c>
      <c r="D13" s="5">
        <v>16652.55</v>
      </c>
      <c r="E13" s="5">
        <v>3214.97</v>
      </c>
      <c r="F13" s="5">
        <v>987.76</v>
      </c>
      <c r="G13" s="5">
        <v>11755.24</v>
      </c>
      <c r="H13" s="12">
        <f t="shared" si="0"/>
        <v>127061.83</v>
      </c>
      <c r="I13" s="112"/>
    </row>
    <row r="14" spans="1:9" x14ac:dyDescent="0.25">
      <c r="A14" s="19" t="s">
        <v>110</v>
      </c>
      <c r="B14" s="5">
        <v>230498.16</v>
      </c>
      <c r="C14" s="5">
        <v>48088.4</v>
      </c>
      <c r="D14" s="5">
        <v>41566.269999999997</v>
      </c>
      <c r="E14" s="5">
        <v>36886.79</v>
      </c>
      <c r="F14" s="5">
        <v>2582.7800000000002</v>
      </c>
      <c r="G14" s="5">
        <v>39045.33</v>
      </c>
      <c r="H14" s="12">
        <f t="shared" si="0"/>
        <v>398667.73000000004</v>
      </c>
      <c r="I14" s="112"/>
    </row>
    <row r="15" spans="1:9" x14ac:dyDescent="0.25">
      <c r="A15" s="20" t="s">
        <v>85</v>
      </c>
      <c r="B15" s="10">
        <f>SUM(B4:B14)</f>
        <v>1508179.36</v>
      </c>
      <c r="C15" s="10">
        <f t="shared" ref="C15:G15" si="1">SUM(C4:C14)</f>
        <v>355359.50000000006</v>
      </c>
      <c r="D15" s="10">
        <f t="shared" si="1"/>
        <v>628076.61</v>
      </c>
      <c r="E15" s="10">
        <f t="shared" si="1"/>
        <v>147328.5</v>
      </c>
      <c r="F15" s="10">
        <f t="shared" si="1"/>
        <v>12837.64</v>
      </c>
      <c r="G15" s="10">
        <f t="shared" si="1"/>
        <v>220716.94</v>
      </c>
      <c r="H15" s="13">
        <f t="shared" si="0"/>
        <v>2872498.5500000003</v>
      </c>
    </row>
    <row r="16" spans="1:9" x14ac:dyDescent="0.25">
      <c r="A16" s="48" t="s">
        <v>296</v>
      </c>
      <c r="B16" s="40"/>
      <c r="C16" s="40"/>
      <c r="D16" s="40"/>
      <c r="E16" s="40"/>
      <c r="F16" s="40"/>
      <c r="G16" s="40"/>
      <c r="H16" s="40"/>
    </row>
    <row r="17" spans="1:9" x14ac:dyDescent="0.25">
      <c r="A17" s="48" t="s">
        <v>129</v>
      </c>
      <c r="B17" s="40"/>
      <c r="C17" s="40"/>
      <c r="D17" s="40"/>
      <c r="E17" s="40"/>
      <c r="F17" s="40"/>
      <c r="G17" s="40"/>
      <c r="H17" s="40"/>
    </row>
    <row r="18" spans="1:9" x14ac:dyDescent="0.25">
      <c r="A18" s="39" t="s">
        <v>745</v>
      </c>
      <c r="B18" s="40"/>
      <c r="C18" s="40"/>
      <c r="D18" s="40"/>
      <c r="E18" s="40"/>
      <c r="F18" s="40"/>
      <c r="G18" s="40"/>
      <c r="H18" s="40"/>
    </row>
    <row r="20" spans="1:9" x14ac:dyDescent="0.25">
      <c r="A20" s="3" t="s">
        <v>2</v>
      </c>
    </row>
    <row r="21" spans="1:9" ht="36" x14ac:dyDescent="0.25">
      <c r="B21" s="14" t="s">
        <v>53</v>
      </c>
      <c r="C21" s="15" t="s">
        <v>54</v>
      </c>
      <c r="D21" s="15" t="s">
        <v>55</v>
      </c>
      <c r="E21" s="15" t="s">
        <v>56</v>
      </c>
      <c r="F21" s="15" t="s">
        <v>57</v>
      </c>
      <c r="G21" s="30" t="s">
        <v>58</v>
      </c>
      <c r="H21" s="32" t="s">
        <v>85</v>
      </c>
    </row>
    <row r="22" spans="1:9" x14ac:dyDescent="0.25">
      <c r="A22" s="17" t="s">
        <v>100</v>
      </c>
      <c r="B22" s="5">
        <v>149089.65</v>
      </c>
      <c r="C22" s="5">
        <v>18266.14</v>
      </c>
      <c r="D22" s="5">
        <v>86107.48</v>
      </c>
      <c r="E22" s="5">
        <v>6491.21</v>
      </c>
      <c r="F22" s="5">
        <v>16059.56</v>
      </c>
      <c r="G22" s="5">
        <v>14596.83</v>
      </c>
      <c r="H22" s="11">
        <f>SUM(B22:G22)</f>
        <v>290610.87</v>
      </c>
      <c r="I22" s="112"/>
    </row>
    <row r="23" spans="1:9" x14ac:dyDescent="0.25">
      <c r="A23" s="19" t="s">
        <v>101</v>
      </c>
      <c r="B23" s="5">
        <v>32054.87</v>
      </c>
      <c r="C23" s="5">
        <v>6029.53</v>
      </c>
      <c r="D23" s="5">
        <v>74252.429999999993</v>
      </c>
      <c r="E23" s="5">
        <v>5184.1499999999996</v>
      </c>
      <c r="F23" s="5">
        <v>11850.15</v>
      </c>
      <c r="G23" s="5">
        <v>4575.8500000000004</v>
      </c>
      <c r="H23" s="12">
        <f t="shared" ref="H23:H32" si="2">SUM(B23:G23)</f>
        <v>133946.97999999998</v>
      </c>
      <c r="I23" s="112"/>
    </row>
    <row r="24" spans="1:9" x14ac:dyDescent="0.25">
      <c r="A24" s="19" t="s">
        <v>102</v>
      </c>
      <c r="B24" s="5">
        <v>38101.58</v>
      </c>
      <c r="C24" s="5">
        <v>6113.33</v>
      </c>
      <c r="D24" s="5">
        <v>63707.24</v>
      </c>
      <c r="E24" s="5">
        <v>3570.43</v>
      </c>
      <c r="F24" s="5">
        <v>8953.66</v>
      </c>
      <c r="G24" s="5">
        <v>4853.91</v>
      </c>
      <c r="H24" s="12">
        <f t="shared" si="2"/>
        <v>125300.15</v>
      </c>
      <c r="I24" s="112"/>
    </row>
    <row r="25" spans="1:9" x14ac:dyDescent="0.25">
      <c r="A25" s="19" t="s">
        <v>103</v>
      </c>
      <c r="B25" s="5">
        <v>174389.12</v>
      </c>
      <c r="C25" s="5">
        <v>34422.160000000003</v>
      </c>
      <c r="D25" s="5">
        <v>106098.41</v>
      </c>
      <c r="E25" s="5">
        <v>17888.11</v>
      </c>
      <c r="F25" s="5">
        <v>38246.43</v>
      </c>
      <c r="G25" s="5">
        <v>19621.2</v>
      </c>
      <c r="H25" s="12">
        <f t="shared" si="2"/>
        <v>390665.43</v>
      </c>
      <c r="I25" s="112"/>
    </row>
    <row r="26" spans="1:9" x14ac:dyDescent="0.25">
      <c r="A26" s="19" t="s">
        <v>104</v>
      </c>
      <c r="B26" s="5">
        <v>64117.84</v>
      </c>
      <c r="C26" s="5">
        <v>24484.16</v>
      </c>
      <c r="D26" s="5">
        <v>22147.13</v>
      </c>
      <c r="E26" s="5">
        <v>12206.27</v>
      </c>
      <c r="F26" s="5">
        <v>19210.89</v>
      </c>
      <c r="G26" s="5">
        <v>15148.32</v>
      </c>
      <c r="H26" s="12">
        <f t="shared" si="2"/>
        <v>157314.61000000002</v>
      </c>
      <c r="I26" s="112"/>
    </row>
    <row r="27" spans="1:9" x14ac:dyDescent="0.25">
      <c r="A27" s="19" t="s">
        <v>105</v>
      </c>
      <c r="B27" s="5">
        <v>125163.9</v>
      </c>
      <c r="C27" s="5">
        <v>67753.179999999993</v>
      </c>
      <c r="D27" s="5">
        <v>67965.81</v>
      </c>
      <c r="E27" s="5">
        <v>13281.19</v>
      </c>
      <c r="F27" s="5">
        <v>88046.25</v>
      </c>
      <c r="G27" s="5">
        <v>32638.6</v>
      </c>
      <c r="H27" s="12">
        <f t="shared" si="2"/>
        <v>394848.92999999993</v>
      </c>
      <c r="I27" s="112"/>
    </row>
    <row r="28" spans="1:9" x14ac:dyDescent="0.25">
      <c r="A28" s="19" t="s">
        <v>106</v>
      </c>
      <c r="B28" s="5">
        <v>124411.56</v>
      </c>
      <c r="C28" s="5">
        <v>62678.49</v>
      </c>
      <c r="D28" s="5">
        <v>45860.25</v>
      </c>
      <c r="E28" s="5">
        <v>13041.28</v>
      </c>
      <c r="F28" s="5">
        <v>99654.42</v>
      </c>
      <c r="G28" s="5">
        <v>30246.799999999999</v>
      </c>
      <c r="H28" s="12">
        <f t="shared" si="2"/>
        <v>375892.8</v>
      </c>
      <c r="I28" s="112"/>
    </row>
    <row r="29" spans="1:9" x14ac:dyDescent="0.25">
      <c r="A29" s="19" t="s">
        <v>107</v>
      </c>
      <c r="B29" s="5">
        <v>35791.089999999997</v>
      </c>
      <c r="C29" s="5">
        <v>19638.669999999998</v>
      </c>
      <c r="D29" s="5">
        <v>21622.23</v>
      </c>
      <c r="E29" s="5">
        <v>4181.47</v>
      </c>
      <c r="F29" s="5">
        <v>26319.31</v>
      </c>
      <c r="G29" s="5">
        <v>8891.4500000000007</v>
      </c>
      <c r="H29" s="12">
        <f t="shared" si="2"/>
        <v>116444.21999999999</v>
      </c>
      <c r="I29" s="112"/>
    </row>
    <row r="30" spans="1:9" x14ac:dyDescent="0.25">
      <c r="A30" s="19" t="s">
        <v>108</v>
      </c>
      <c r="B30" s="5">
        <v>233047.2</v>
      </c>
      <c r="C30" s="5">
        <v>92558.78</v>
      </c>
      <c r="D30" s="5">
        <v>23553.72</v>
      </c>
      <c r="E30" s="5">
        <v>35287.11</v>
      </c>
      <c r="F30" s="5">
        <v>38154.43</v>
      </c>
      <c r="G30" s="5">
        <v>40351.39</v>
      </c>
      <c r="H30" s="12">
        <f t="shared" si="2"/>
        <v>462952.62999999995</v>
      </c>
      <c r="I30" s="112"/>
    </row>
    <row r="31" spans="1:9" x14ac:dyDescent="0.25">
      <c r="A31" s="19" t="s">
        <v>109</v>
      </c>
      <c r="B31" s="5">
        <v>27004.41</v>
      </c>
      <c r="C31" s="5">
        <v>16708.25</v>
      </c>
      <c r="D31" s="5">
        <v>11465.06</v>
      </c>
      <c r="E31" s="5">
        <v>3792.6</v>
      </c>
      <c r="F31" s="5">
        <v>44461.37</v>
      </c>
      <c r="G31" s="5">
        <v>10403.57</v>
      </c>
      <c r="H31" s="12">
        <f t="shared" si="2"/>
        <v>113835.26000000001</v>
      </c>
      <c r="I31" s="112"/>
    </row>
    <row r="32" spans="1:9" x14ac:dyDescent="0.25">
      <c r="A32" s="19" t="s">
        <v>110</v>
      </c>
      <c r="B32" s="5">
        <v>223747.31</v>
      </c>
      <c r="C32" s="5">
        <v>68608.39</v>
      </c>
      <c r="D32" s="5">
        <v>46567.81</v>
      </c>
      <c r="E32" s="5">
        <v>42590.19</v>
      </c>
      <c r="F32" s="5">
        <v>65030.21</v>
      </c>
      <c r="G32" s="5">
        <v>34075</v>
      </c>
      <c r="H32" s="12">
        <f t="shared" si="2"/>
        <v>480618.91000000003</v>
      </c>
      <c r="I32" s="112"/>
    </row>
    <row r="33" spans="1:8" x14ac:dyDescent="0.25">
      <c r="A33" s="20" t="s">
        <v>85</v>
      </c>
      <c r="B33" s="10">
        <f>SUM(B22:B32)</f>
        <v>1226918.53</v>
      </c>
      <c r="C33" s="10">
        <f t="shared" ref="C33" si="3">SUM(C22:C32)</f>
        <v>417261.07999999996</v>
      </c>
      <c r="D33" s="10">
        <f t="shared" ref="D33" si="4">SUM(D22:D32)</f>
        <v>569347.56999999995</v>
      </c>
      <c r="E33" s="10">
        <f t="shared" ref="E33" si="5">SUM(E22:E32)</f>
        <v>157514.01</v>
      </c>
      <c r="F33" s="10">
        <f t="shared" ref="F33" si="6">SUM(F22:F32)</f>
        <v>455986.68</v>
      </c>
      <c r="G33" s="10">
        <f t="shared" ref="G33" si="7">SUM(G22:G32)</f>
        <v>215402.91999999998</v>
      </c>
      <c r="H33" s="13">
        <f t="shared" ref="H33" si="8">SUM(B33:G33)</f>
        <v>3042430.7899999996</v>
      </c>
    </row>
    <row r="34" spans="1:8" x14ac:dyDescent="0.25">
      <c r="A34" s="48" t="s">
        <v>296</v>
      </c>
      <c r="B34" s="40"/>
      <c r="C34" s="40"/>
      <c r="D34" s="40"/>
      <c r="E34" s="40"/>
      <c r="F34" s="40"/>
      <c r="G34" s="40"/>
      <c r="H34" s="40"/>
    </row>
    <row r="35" spans="1:8" x14ac:dyDescent="0.25">
      <c r="A35" s="48" t="s">
        <v>129</v>
      </c>
      <c r="B35" s="40"/>
      <c r="C35" s="40"/>
      <c r="D35" s="40"/>
      <c r="E35" s="40"/>
      <c r="F35" s="40"/>
      <c r="G35" s="40"/>
      <c r="H35" s="40"/>
    </row>
    <row r="36" spans="1:8" x14ac:dyDescent="0.25">
      <c r="A36" s="39" t="s">
        <v>745</v>
      </c>
      <c r="B36" s="40"/>
      <c r="C36" s="40"/>
      <c r="D36" s="40"/>
      <c r="E36" s="40"/>
      <c r="F36" s="40"/>
      <c r="G36" s="40"/>
      <c r="H36" s="40"/>
    </row>
    <row r="38" spans="1:8" x14ac:dyDescent="0.25">
      <c r="A38" s="3" t="s">
        <v>69</v>
      </c>
    </row>
    <row r="39" spans="1:8" ht="36" x14ac:dyDescent="0.25">
      <c r="B39" s="14" t="s">
        <v>53</v>
      </c>
      <c r="C39" s="15" t="s">
        <v>54</v>
      </c>
      <c r="D39" s="15" t="s">
        <v>55</v>
      </c>
      <c r="E39" s="15" t="s">
        <v>56</v>
      </c>
      <c r="F39" s="15" t="s">
        <v>57</v>
      </c>
      <c r="G39" s="30" t="s">
        <v>58</v>
      </c>
      <c r="H39" s="32" t="s">
        <v>85</v>
      </c>
    </row>
    <row r="40" spans="1:8" x14ac:dyDescent="0.25">
      <c r="A40" s="17" t="s">
        <v>100</v>
      </c>
      <c r="B40" s="5">
        <f t="shared" ref="B40:B51" si="9">B4+B22</f>
        <v>322918.02</v>
      </c>
      <c r="C40" s="5">
        <f t="shared" ref="C40:H40" si="10">C4+C22</f>
        <v>36084.22</v>
      </c>
      <c r="D40" s="5">
        <f t="shared" si="10"/>
        <v>177520.09</v>
      </c>
      <c r="E40" s="5">
        <f t="shared" si="10"/>
        <v>12208.48</v>
      </c>
      <c r="F40" s="5">
        <f t="shared" si="10"/>
        <v>16523.98</v>
      </c>
      <c r="G40" s="5">
        <f t="shared" si="10"/>
        <v>27887.66</v>
      </c>
      <c r="H40" s="11">
        <f t="shared" si="10"/>
        <v>593142.44999999995</v>
      </c>
    </row>
    <row r="41" spans="1:8" x14ac:dyDescent="0.25">
      <c r="A41" s="19" t="s">
        <v>101</v>
      </c>
      <c r="B41" s="5">
        <f t="shared" si="9"/>
        <v>72504.55</v>
      </c>
      <c r="C41" s="5">
        <f t="shared" ref="C41:H51" si="11">C5+C23</f>
        <v>11579.24</v>
      </c>
      <c r="D41" s="5">
        <f t="shared" si="11"/>
        <v>149358.26999999999</v>
      </c>
      <c r="E41" s="5">
        <f t="shared" si="11"/>
        <v>9934.5499999999993</v>
      </c>
      <c r="F41" s="5">
        <f t="shared" si="11"/>
        <v>12168.63</v>
      </c>
      <c r="G41" s="5">
        <f t="shared" si="11"/>
        <v>8426.2100000000009</v>
      </c>
      <c r="H41" s="12">
        <f t="shared" si="11"/>
        <v>263971.44999999995</v>
      </c>
    </row>
    <row r="42" spans="1:8" x14ac:dyDescent="0.25">
      <c r="A42" s="19" t="s">
        <v>102</v>
      </c>
      <c r="B42" s="5">
        <f t="shared" si="9"/>
        <v>75487.820000000007</v>
      </c>
      <c r="C42" s="5">
        <f t="shared" si="11"/>
        <v>11048.92</v>
      </c>
      <c r="D42" s="5">
        <f t="shared" si="11"/>
        <v>112165.72</v>
      </c>
      <c r="E42" s="5">
        <f t="shared" si="11"/>
        <v>6719.8899999999994</v>
      </c>
      <c r="F42" s="5">
        <f t="shared" si="11"/>
        <v>9199</v>
      </c>
      <c r="G42" s="5">
        <f t="shared" si="11"/>
        <v>8842.4</v>
      </c>
      <c r="H42" s="12">
        <f t="shared" si="11"/>
        <v>223463.75</v>
      </c>
    </row>
    <row r="43" spans="1:8" x14ac:dyDescent="0.25">
      <c r="A43" s="19" t="s">
        <v>103</v>
      </c>
      <c r="B43" s="5">
        <f t="shared" si="9"/>
        <v>339128.74</v>
      </c>
      <c r="C43" s="5">
        <f t="shared" si="11"/>
        <v>59246.930000000008</v>
      </c>
      <c r="D43" s="5">
        <f t="shared" si="11"/>
        <v>187383.64</v>
      </c>
      <c r="E43" s="5">
        <f t="shared" si="11"/>
        <v>32428.36</v>
      </c>
      <c r="F43" s="5">
        <f t="shared" si="11"/>
        <v>40129.54</v>
      </c>
      <c r="G43" s="5">
        <f t="shared" si="11"/>
        <v>38189.440000000002</v>
      </c>
      <c r="H43" s="12">
        <f t="shared" si="11"/>
        <v>696506.64999999991</v>
      </c>
    </row>
    <row r="44" spans="1:8" x14ac:dyDescent="0.25">
      <c r="A44" s="19" t="s">
        <v>104</v>
      </c>
      <c r="B44" s="5">
        <f t="shared" si="9"/>
        <v>121301.78</v>
      </c>
      <c r="C44" s="5">
        <f t="shared" si="11"/>
        <v>41098.33</v>
      </c>
      <c r="D44" s="5">
        <f t="shared" si="11"/>
        <v>39938.25</v>
      </c>
      <c r="E44" s="5">
        <f t="shared" si="11"/>
        <v>22747.620000000003</v>
      </c>
      <c r="F44" s="5">
        <f t="shared" si="11"/>
        <v>19879.12</v>
      </c>
      <c r="G44" s="5">
        <f t="shared" si="11"/>
        <v>29389.629999999997</v>
      </c>
      <c r="H44" s="12">
        <f t="shared" si="11"/>
        <v>274354.73</v>
      </c>
    </row>
    <row r="45" spans="1:8" x14ac:dyDescent="0.25">
      <c r="A45" s="19" t="s">
        <v>105</v>
      </c>
      <c r="B45" s="5">
        <f t="shared" si="9"/>
        <v>311841.31</v>
      </c>
      <c r="C45" s="5">
        <f t="shared" si="11"/>
        <v>134514.4</v>
      </c>
      <c r="D45" s="5">
        <f t="shared" si="11"/>
        <v>168979.11</v>
      </c>
      <c r="E45" s="5">
        <f t="shared" si="11"/>
        <v>26778.52</v>
      </c>
      <c r="F45" s="5">
        <f t="shared" si="11"/>
        <v>90073.36</v>
      </c>
      <c r="G45" s="5">
        <f t="shared" si="11"/>
        <v>66694.080000000002</v>
      </c>
      <c r="H45" s="12">
        <f t="shared" si="11"/>
        <v>798880.77999999991</v>
      </c>
    </row>
    <row r="46" spans="1:8" x14ac:dyDescent="0.25">
      <c r="A46" s="19" t="s">
        <v>106</v>
      </c>
      <c r="B46" s="5">
        <f t="shared" si="9"/>
        <v>324072.81</v>
      </c>
      <c r="C46" s="5">
        <f t="shared" si="11"/>
        <v>116709.16</v>
      </c>
      <c r="D46" s="5">
        <f t="shared" si="11"/>
        <v>131853.65</v>
      </c>
      <c r="E46" s="5">
        <f t="shared" si="11"/>
        <v>26527.86</v>
      </c>
      <c r="F46" s="5">
        <f t="shared" si="11"/>
        <v>101128.3</v>
      </c>
      <c r="G46" s="5">
        <f t="shared" si="11"/>
        <v>56516.58</v>
      </c>
      <c r="H46" s="12">
        <f t="shared" si="11"/>
        <v>756808.35999999987</v>
      </c>
    </row>
    <row r="47" spans="1:8" x14ac:dyDescent="0.25">
      <c r="A47" s="19" t="s">
        <v>107</v>
      </c>
      <c r="B47" s="5">
        <f t="shared" si="9"/>
        <v>118065.15</v>
      </c>
      <c r="C47" s="5">
        <f t="shared" si="11"/>
        <v>45607.02</v>
      </c>
      <c r="D47" s="5">
        <f t="shared" si="11"/>
        <v>57079.34</v>
      </c>
      <c r="E47" s="5">
        <f t="shared" si="11"/>
        <v>8111.85</v>
      </c>
      <c r="F47" s="5">
        <f t="shared" si="11"/>
        <v>26865.760000000002</v>
      </c>
      <c r="G47" s="5">
        <f t="shared" si="11"/>
        <v>20825.300000000003</v>
      </c>
      <c r="H47" s="12">
        <f t="shared" si="11"/>
        <v>276554.42000000004</v>
      </c>
    </row>
    <row r="48" spans="1:8" x14ac:dyDescent="0.25">
      <c r="A48" s="19" t="s">
        <v>108</v>
      </c>
      <c r="B48" s="5">
        <f t="shared" si="9"/>
        <v>494899.06</v>
      </c>
      <c r="C48" s="5">
        <f t="shared" si="11"/>
        <v>162504.78</v>
      </c>
      <c r="D48" s="5">
        <f t="shared" si="11"/>
        <v>56894.42</v>
      </c>
      <c r="E48" s="5">
        <f t="shared" si="11"/>
        <v>72900.83</v>
      </c>
      <c r="F48" s="5">
        <f t="shared" si="11"/>
        <v>39794.51</v>
      </c>
      <c r="G48" s="5">
        <f t="shared" si="11"/>
        <v>84069.42</v>
      </c>
      <c r="H48" s="12">
        <f t="shared" si="11"/>
        <v>911063.02</v>
      </c>
    </row>
    <row r="49" spans="1:8" x14ac:dyDescent="0.25">
      <c r="A49" s="19" t="s">
        <v>109</v>
      </c>
      <c r="B49" s="5">
        <f t="shared" si="9"/>
        <v>100633.18000000001</v>
      </c>
      <c r="C49" s="5">
        <f t="shared" si="11"/>
        <v>37530.79</v>
      </c>
      <c r="D49" s="5">
        <f t="shared" si="11"/>
        <v>28117.61</v>
      </c>
      <c r="E49" s="5">
        <f t="shared" si="11"/>
        <v>7007.57</v>
      </c>
      <c r="F49" s="5">
        <f t="shared" si="11"/>
        <v>45449.130000000005</v>
      </c>
      <c r="G49" s="5">
        <f t="shared" si="11"/>
        <v>22158.809999999998</v>
      </c>
      <c r="H49" s="12">
        <f t="shared" si="11"/>
        <v>240897.09000000003</v>
      </c>
    </row>
    <row r="50" spans="1:8" x14ac:dyDescent="0.25">
      <c r="A50" s="19" t="s">
        <v>110</v>
      </c>
      <c r="B50" s="5">
        <f t="shared" si="9"/>
        <v>454245.47</v>
      </c>
      <c r="C50" s="5">
        <f t="shared" si="11"/>
        <v>116696.79000000001</v>
      </c>
      <c r="D50" s="5">
        <f t="shared" si="11"/>
        <v>88134.079999999987</v>
      </c>
      <c r="E50" s="5">
        <f t="shared" si="11"/>
        <v>79476.98000000001</v>
      </c>
      <c r="F50" s="5">
        <f t="shared" si="11"/>
        <v>67612.990000000005</v>
      </c>
      <c r="G50" s="5">
        <f t="shared" si="11"/>
        <v>73120.33</v>
      </c>
      <c r="H50" s="12">
        <f t="shared" si="11"/>
        <v>879286.64000000013</v>
      </c>
    </row>
    <row r="51" spans="1:8" x14ac:dyDescent="0.25">
      <c r="A51" s="20" t="s">
        <v>85</v>
      </c>
      <c r="B51" s="10">
        <f t="shared" si="9"/>
        <v>2735097.89</v>
      </c>
      <c r="C51" s="10">
        <f t="shared" si="11"/>
        <v>772620.58000000007</v>
      </c>
      <c r="D51" s="10">
        <f t="shared" si="11"/>
        <v>1197424.18</v>
      </c>
      <c r="E51" s="10">
        <f t="shared" si="11"/>
        <v>304842.51</v>
      </c>
      <c r="F51" s="10">
        <f t="shared" si="11"/>
        <v>468824.32000000001</v>
      </c>
      <c r="G51" s="10">
        <f t="shared" si="11"/>
        <v>436119.86</v>
      </c>
      <c r="H51" s="13">
        <f t="shared" si="11"/>
        <v>5914929.3399999999</v>
      </c>
    </row>
    <row r="52" spans="1:8" x14ac:dyDescent="0.25">
      <c r="A52" s="48" t="s">
        <v>296</v>
      </c>
    </row>
    <row r="53" spans="1:8" x14ac:dyDescent="0.25">
      <c r="A53" s="48" t="s">
        <v>129</v>
      </c>
    </row>
    <row r="54" spans="1:8" x14ac:dyDescent="0.25">
      <c r="A54" s="39" t="s">
        <v>745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6" workbookViewId="0">
      <selection activeCell="B42" sqref="B42"/>
    </sheetView>
  </sheetViews>
  <sheetFormatPr baseColWidth="10" defaultRowHeight="15" x14ac:dyDescent="0.25"/>
  <cols>
    <col min="1" max="1" width="41.140625" style="2" customWidth="1"/>
    <col min="2" max="4" width="18" style="2" customWidth="1"/>
    <col min="5" max="16384" width="11.42578125" style="2"/>
  </cols>
  <sheetData>
    <row r="1" spans="1:6" x14ac:dyDescent="0.25">
      <c r="A1" s="1" t="s">
        <v>114</v>
      </c>
    </row>
    <row r="2" spans="1:6" x14ac:dyDescent="0.25">
      <c r="A2" s="3" t="s">
        <v>1</v>
      </c>
    </row>
    <row r="3" spans="1:6" x14ac:dyDescent="0.25">
      <c r="A3"/>
      <c r="B3" s="14" t="s">
        <v>69</v>
      </c>
      <c r="C3" s="30" t="s">
        <v>70</v>
      </c>
      <c r="D3" s="16" t="s">
        <v>85</v>
      </c>
    </row>
    <row r="4" spans="1:6" x14ac:dyDescent="0.25">
      <c r="A4" s="45" t="s">
        <v>60</v>
      </c>
      <c r="B4" s="34">
        <v>6609.43</v>
      </c>
      <c r="C4" s="34">
        <v>302095.28999999998</v>
      </c>
      <c r="D4" s="11">
        <f>B4+C4</f>
        <v>308704.71999999997</v>
      </c>
      <c r="E4" s="112"/>
      <c r="F4" s="112"/>
    </row>
    <row r="5" spans="1:6" x14ac:dyDescent="0.25">
      <c r="A5" s="46" t="s">
        <v>61</v>
      </c>
      <c r="B5" s="5">
        <v>194598.6</v>
      </c>
      <c r="C5" s="5">
        <v>1126159.92</v>
      </c>
      <c r="D5" s="12">
        <f t="shared" ref="D5:D11" si="0">B5+C5</f>
        <v>1320758.52</v>
      </c>
      <c r="E5" s="112"/>
      <c r="F5" s="112"/>
    </row>
    <row r="6" spans="1:6" x14ac:dyDescent="0.25">
      <c r="A6" s="46" t="s">
        <v>62</v>
      </c>
      <c r="B6" s="5">
        <v>279734.38</v>
      </c>
      <c r="C6" s="5">
        <v>2635931.9300000002</v>
      </c>
      <c r="D6" s="12">
        <f t="shared" si="0"/>
        <v>2915666.31</v>
      </c>
      <c r="E6" s="112"/>
      <c r="F6" s="112"/>
    </row>
    <row r="7" spans="1:6" x14ac:dyDescent="0.25">
      <c r="A7" s="46" t="s">
        <v>63</v>
      </c>
      <c r="B7" s="5">
        <v>279834.37</v>
      </c>
      <c r="C7" s="5">
        <v>3172877.77</v>
      </c>
      <c r="D7" s="12">
        <f t="shared" si="0"/>
        <v>3452712.14</v>
      </c>
      <c r="E7" s="112"/>
      <c r="F7" s="112"/>
    </row>
    <row r="8" spans="1:6" x14ac:dyDescent="0.25">
      <c r="A8" s="46" t="s">
        <v>64</v>
      </c>
      <c r="B8" s="5">
        <v>269509.81</v>
      </c>
      <c r="C8" s="5">
        <v>1882082.45</v>
      </c>
      <c r="D8" s="12">
        <f t="shared" si="0"/>
        <v>2151592.2599999998</v>
      </c>
      <c r="E8" s="112"/>
      <c r="F8" s="112"/>
    </row>
    <row r="9" spans="1:6" x14ac:dyDescent="0.25">
      <c r="A9" s="46" t="s">
        <v>65</v>
      </c>
      <c r="B9" s="5">
        <v>787958.21</v>
      </c>
      <c r="C9" s="5">
        <v>4403467.4400000004</v>
      </c>
      <c r="D9" s="12">
        <f t="shared" si="0"/>
        <v>5191425.6500000004</v>
      </c>
      <c r="E9" s="112"/>
      <c r="F9" s="112"/>
    </row>
    <row r="10" spans="1:6" x14ac:dyDescent="0.25">
      <c r="A10" s="46" t="s">
        <v>66</v>
      </c>
      <c r="B10" s="5">
        <v>623725.02</v>
      </c>
      <c r="C10" s="5">
        <v>5892127.6500000004</v>
      </c>
      <c r="D10" s="12">
        <f t="shared" si="0"/>
        <v>6515852.6699999999</v>
      </c>
      <c r="E10" s="112"/>
      <c r="F10" s="112"/>
    </row>
    <row r="11" spans="1:6" x14ac:dyDescent="0.25">
      <c r="A11" s="47" t="s">
        <v>67</v>
      </c>
      <c r="B11" s="5">
        <v>592959</v>
      </c>
      <c r="C11" s="5">
        <v>8829725.3599999994</v>
      </c>
      <c r="D11" s="12">
        <f t="shared" si="0"/>
        <v>9422684.3599999994</v>
      </c>
      <c r="E11" s="112"/>
      <c r="F11" s="112"/>
    </row>
    <row r="12" spans="1:6" x14ac:dyDescent="0.25">
      <c r="A12" s="36" t="s">
        <v>85</v>
      </c>
      <c r="B12" s="21">
        <f>SUM(B4:B11)</f>
        <v>3034928.8200000003</v>
      </c>
      <c r="C12" s="10">
        <f t="shared" ref="C12:D12" si="1">SUM(C4:C11)</f>
        <v>28244467.810000002</v>
      </c>
      <c r="D12" s="13">
        <f t="shared" si="1"/>
        <v>31279396.629999999</v>
      </c>
    </row>
    <row r="13" spans="1:6" x14ac:dyDescent="0.25">
      <c r="A13" s="48" t="s">
        <v>296</v>
      </c>
      <c r="B13" s="40"/>
      <c r="C13" s="40"/>
      <c r="D13" s="40"/>
    </row>
    <row r="14" spans="1:6" x14ac:dyDescent="0.25">
      <c r="A14" s="48" t="s">
        <v>129</v>
      </c>
      <c r="B14" s="40"/>
      <c r="C14" s="40"/>
      <c r="D14" s="40"/>
    </row>
    <row r="15" spans="1:6" x14ac:dyDescent="0.25">
      <c r="A15" s="39" t="s">
        <v>747</v>
      </c>
      <c r="B15" s="40"/>
      <c r="C15" s="40"/>
      <c r="D15" s="40"/>
    </row>
    <row r="17" spans="1:6" x14ac:dyDescent="0.25">
      <c r="A17" s="3" t="s">
        <v>2</v>
      </c>
    </row>
    <row r="18" spans="1:6" x14ac:dyDescent="0.25">
      <c r="A18"/>
      <c r="B18" s="14" t="s">
        <v>69</v>
      </c>
      <c r="C18" s="30" t="s">
        <v>70</v>
      </c>
      <c r="D18" s="16" t="s">
        <v>85</v>
      </c>
    </row>
    <row r="19" spans="1:6" x14ac:dyDescent="0.25">
      <c r="A19" s="45" t="s">
        <v>60</v>
      </c>
      <c r="B19" s="34">
        <v>4065.01</v>
      </c>
      <c r="C19" s="34">
        <v>105562.45</v>
      </c>
      <c r="D19" s="11">
        <f>B19+C19</f>
        <v>109627.45999999999</v>
      </c>
      <c r="E19" s="112"/>
      <c r="F19" s="112"/>
    </row>
    <row r="20" spans="1:6" x14ac:dyDescent="0.25">
      <c r="A20" s="46" t="s">
        <v>61</v>
      </c>
      <c r="B20" s="5">
        <v>61938.93</v>
      </c>
      <c r="C20" s="5">
        <v>482239.93</v>
      </c>
      <c r="D20" s="12">
        <f t="shared" ref="D20:D26" si="2">B20+C20</f>
        <v>544178.86</v>
      </c>
      <c r="E20" s="112"/>
      <c r="F20" s="112"/>
    </row>
    <row r="21" spans="1:6" x14ac:dyDescent="0.25">
      <c r="A21" s="46" t="s">
        <v>62</v>
      </c>
      <c r="B21" s="5">
        <v>205244.98</v>
      </c>
      <c r="C21" s="5">
        <v>1901361.35</v>
      </c>
      <c r="D21" s="12">
        <f t="shared" si="2"/>
        <v>2106606.33</v>
      </c>
      <c r="E21" s="112"/>
      <c r="F21" s="112"/>
    </row>
    <row r="22" spans="1:6" x14ac:dyDescent="0.25">
      <c r="A22" s="46" t="s">
        <v>63</v>
      </c>
      <c r="B22" s="5">
        <v>291262.03999999998</v>
      </c>
      <c r="C22" s="5">
        <v>3758248.66</v>
      </c>
      <c r="D22" s="12">
        <f t="shared" si="2"/>
        <v>4049510.7</v>
      </c>
      <c r="E22" s="112"/>
      <c r="F22" s="112"/>
    </row>
    <row r="23" spans="1:6" x14ac:dyDescent="0.25">
      <c r="A23" s="46" t="s">
        <v>64</v>
      </c>
      <c r="B23" s="5">
        <v>768136.51</v>
      </c>
      <c r="C23" s="5">
        <v>5631350.7000000002</v>
      </c>
      <c r="D23" s="12">
        <f t="shared" si="2"/>
        <v>6399487.21</v>
      </c>
      <c r="E23" s="112"/>
      <c r="F23" s="112"/>
    </row>
    <row r="24" spans="1:6" x14ac:dyDescent="0.25">
      <c r="A24" s="46" t="s">
        <v>65</v>
      </c>
      <c r="B24" s="5">
        <v>219347.87</v>
      </c>
      <c r="C24" s="5">
        <v>1066274</v>
      </c>
      <c r="D24" s="12">
        <f t="shared" si="2"/>
        <v>1285621.8700000001</v>
      </c>
      <c r="E24" s="112"/>
      <c r="F24" s="112"/>
    </row>
    <row r="25" spans="1:6" x14ac:dyDescent="0.25">
      <c r="A25" s="46" t="s">
        <v>66</v>
      </c>
      <c r="B25" s="5">
        <v>531711.80000000005</v>
      </c>
      <c r="C25" s="5">
        <v>7355138.6399999997</v>
      </c>
      <c r="D25" s="12">
        <f t="shared" si="2"/>
        <v>7886850.4399999995</v>
      </c>
      <c r="E25" s="112"/>
      <c r="F25" s="112"/>
    </row>
    <row r="26" spans="1:6" x14ac:dyDescent="0.25">
      <c r="A26" s="47" t="s">
        <v>67</v>
      </c>
      <c r="B26" s="5">
        <v>1114324.1399999999</v>
      </c>
      <c r="C26" s="5">
        <v>9862575.9700000007</v>
      </c>
      <c r="D26" s="12">
        <f t="shared" si="2"/>
        <v>10976900.110000001</v>
      </c>
      <c r="E26" s="112"/>
      <c r="F26" s="112"/>
    </row>
    <row r="27" spans="1:6" x14ac:dyDescent="0.25">
      <c r="A27" s="36" t="s">
        <v>85</v>
      </c>
      <c r="B27" s="21">
        <f>SUM(B19:B26)</f>
        <v>3196031.28</v>
      </c>
      <c r="C27" s="10">
        <f t="shared" ref="C27" si="3">SUM(C19:C26)</f>
        <v>30162751.700000003</v>
      </c>
      <c r="D27" s="13">
        <f t="shared" ref="D27" si="4">SUM(D19:D26)</f>
        <v>33358782.979999997</v>
      </c>
    </row>
    <row r="28" spans="1:6" x14ac:dyDescent="0.25">
      <c r="A28" s="48" t="s">
        <v>296</v>
      </c>
      <c r="B28" s="40"/>
      <c r="C28" s="40"/>
      <c r="D28" s="40"/>
    </row>
    <row r="29" spans="1:6" x14ac:dyDescent="0.25">
      <c r="A29" s="48" t="s">
        <v>129</v>
      </c>
      <c r="B29" s="40"/>
      <c r="C29" s="40"/>
      <c r="D29" s="40"/>
    </row>
    <row r="30" spans="1:6" x14ac:dyDescent="0.25">
      <c r="A30" s="39" t="s">
        <v>747</v>
      </c>
      <c r="B30" s="40"/>
      <c r="C30" s="40"/>
      <c r="D30" s="40"/>
    </row>
    <row r="32" spans="1:6" x14ac:dyDescent="0.25">
      <c r="A32" s="3" t="s">
        <v>28</v>
      </c>
    </row>
    <row r="33" spans="1:4" x14ac:dyDescent="0.25">
      <c r="A33"/>
      <c r="B33" s="14" t="s">
        <v>69</v>
      </c>
      <c r="C33" s="30" t="s">
        <v>70</v>
      </c>
      <c r="D33" s="16" t="s">
        <v>85</v>
      </c>
    </row>
    <row r="34" spans="1:4" x14ac:dyDescent="0.25">
      <c r="A34" s="45" t="s">
        <v>60</v>
      </c>
      <c r="B34" s="34">
        <f t="shared" ref="B34:B42" si="5">B4+B19</f>
        <v>10674.44</v>
      </c>
      <c r="C34" s="34">
        <f t="shared" ref="C34:D34" si="6">C4+C19</f>
        <v>407657.74</v>
      </c>
      <c r="D34" s="11">
        <f t="shared" si="6"/>
        <v>418332.17999999993</v>
      </c>
    </row>
    <row r="35" spans="1:4" x14ac:dyDescent="0.25">
      <c r="A35" s="46" t="s">
        <v>61</v>
      </c>
      <c r="B35" s="5">
        <f t="shared" si="5"/>
        <v>256537.53</v>
      </c>
      <c r="C35" s="5">
        <f t="shared" ref="C35:D42" si="7">C5+C20</f>
        <v>1608399.8499999999</v>
      </c>
      <c r="D35" s="12">
        <f t="shared" si="7"/>
        <v>1864937.38</v>
      </c>
    </row>
    <row r="36" spans="1:4" x14ac:dyDescent="0.25">
      <c r="A36" s="46" t="s">
        <v>62</v>
      </c>
      <c r="B36" s="5">
        <f t="shared" si="5"/>
        <v>484979.36</v>
      </c>
      <c r="C36" s="5">
        <f t="shared" si="7"/>
        <v>4537293.28</v>
      </c>
      <c r="D36" s="12">
        <f t="shared" si="7"/>
        <v>5022272.6400000006</v>
      </c>
    </row>
    <row r="37" spans="1:4" x14ac:dyDescent="0.25">
      <c r="A37" s="46" t="s">
        <v>63</v>
      </c>
      <c r="B37" s="5">
        <f t="shared" si="5"/>
        <v>571096.40999999992</v>
      </c>
      <c r="C37" s="5">
        <f t="shared" si="7"/>
        <v>6931126.4299999997</v>
      </c>
      <c r="D37" s="12">
        <f t="shared" si="7"/>
        <v>7502222.8399999999</v>
      </c>
    </row>
    <row r="38" spans="1:4" x14ac:dyDescent="0.25">
      <c r="A38" s="46" t="s">
        <v>64</v>
      </c>
      <c r="B38" s="5">
        <f t="shared" si="5"/>
        <v>1037646.3200000001</v>
      </c>
      <c r="C38" s="5">
        <f t="shared" si="7"/>
        <v>7513433.1500000004</v>
      </c>
      <c r="D38" s="12">
        <f t="shared" si="7"/>
        <v>8551079.4699999988</v>
      </c>
    </row>
    <row r="39" spans="1:4" x14ac:dyDescent="0.25">
      <c r="A39" s="46" t="s">
        <v>65</v>
      </c>
      <c r="B39" s="5">
        <f t="shared" si="5"/>
        <v>1007306.08</v>
      </c>
      <c r="C39" s="5">
        <f t="shared" si="7"/>
        <v>5469741.4400000004</v>
      </c>
      <c r="D39" s="12">
        <f t="shared" si="7"/>
        <v>6477047.5200000005</v>
      </c>
    </row>
    <row r="40" spans="1:4" x14ac:dyDescent="0.25">
      <c r="A40" s="46" t="s">
        <v>66</v>
      </c>
      <c r="B40" s="5">
        <f t="shared" si="5"/>
        <v>1155436.82</v>
      </c>
      <c r="C40" s="5">
        <f t="shared" si="7"/>
        <v>13247266.289999999</v>
      </c>
      <c r="D40" s="12">
        <f t="shared" si="7"/>
        <v>14402703.109999999</v>
      </c>
    </row>
    <row r="41" spans="1:4" x14ac:dyDescent="0.25">
      <c r="A41" s="47" t="s">
        <v>67</v>
      </c>
      <c r="B41" s="5">
        <f t="shared" si="5"/>
        <v>1707283.14</v>
      </c>
      <c r="C41" s="5">
        <f t="shared" si="7"/>
        <v>18692301.329999998</v>
      </c>
      <c r="D41" s="12">
        <f t="shared" si="7"/>
        <v>20399584.469999999</v>
      </c>
    </row>
    <row r="42" spans="1:4" x14ac:dyDescent="0.25">
      <c r="A42" s="36" t="s">
        <v>85</v>
      </c>
      <c r="B42" s="21">
        <f t="shared" si="5"/>
        <v>6230960.0999999996</v>
      </c>
      <c r="C42" s="10">
        <f t="shared" si="7"/>
        <v>58407219.510000005</v>
      </c>
      <c r="D42" s="13">
        <f t="shared" si="7"/>
        <v>64638179.609999999</v>
      </c>
    </row>
    <row r="43" spans="1:4" x14ac:dyDescent="0.25">
      <c r="A43" s="48" t="s">
        <v>296</v>
      </c>
    </row>
    <row r="44" spans="1:4" x14ac:dyDescent="0.25">
      <c r="A44" s="48" t="s">
        <v>129</v>
      </c>
    </row>
    <row r="45" spans="1:4" x14ac:dyDescent="0.25">
      <c r="A45" s="39" t="s">
        <v>747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E25" sqref="E25"/>
    </sheetView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112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f>Img3B_H!B4+Img3B_F!B4</f>
        <v>1152.93</v>
      </c>
      <c r="C4" s="5">
        <f>Img3B_H!C4+Img3B_F!C4</f>
        <v>29768.269999999997</v>
      </c>
      <c r="D4" s="5">
        <f>Img3B_H!D4+Img3B_F!D4</f>
        <v>20007.48</v>
      </c>
      <c r="E4" s="5">
        <f>Img3B_H!E4+Img3B_F!E4</f>
        <v>47073.919999999998</v>
      </c>
      <c r="F4" s="5">
        <f>Img3B_H!F4+Img3B_F!F4</f>
        <v>110869.85</v>
      </c>
      <c r="G4" s="5">
        <f>Img3B_H!G4+Img3B_F!G4</f>
        <v>148309.21</v>
      </c>
      <c r="H4" s="5">
        <f>Img3B_H!H4+Img3B_F!H4</f>
        <v>173988.11</v>
      </c>
      <c r="I4" s="5">
        <f>Img3B_H!I4+Img3B_F!I4</f>
        <v>86243.510000000009</v>
      </c>
      <c r="J4" s="12">
        <f>Img3B_H!J4+Img3B_F!J4</f>
        <v>617413.28</v>
      </c>
    </row>
    <row r="5" spans="1:10" x14ac:dyDescent="0.25">
      <c r="A5" s="19" t="s">
        <v>101</v>
      </c>
      <c r="B5" s="5">
        <f>Img3B_H!B5+Img3B_F!B5</f>
        <v>334.47</v>
      </c>
      <c r="C5" s="5">
        <f>Img3B_H!C5+Img3B_F!C5</f>
        <v>7982.33</v>
      </c>
      <c r="D5" s="5">
        <f>Img3B_H!D5+Img3B_F!D5</f>
        <v>21717.67</v>
      </c>
      <c r="E5" s="5">
        <f>Img3B_H!E5+Img3B_F!E5</f>
        <v>16871.309999999998</v>
      </c>
      <c r="F5" s="5">
        <f>Img3B_H!F5+Img3B_F!F5</f>
        <v>19772.29</v>
      </c>
      <c r="G5" s="5">
        <f>Img3B_H!G5+Img3B_F!G5</f>
        <v>16086.310000000001</v>
      </c>
      <c r="H5" s="5">
        <f>Img3B_H!H5+Img3B_F!H5</f>
        <v>146162.56</v>
      </c>
      <c r="I5" s="5">
        <f>Img3B_H!I5+Img3B_F!I5</f>
        <v>58199.229999999996</v>
      </c>
      <c r="J5" s="12">
        <f>Img3B_H!J5+Img3B_F!J5</f>
        <v>287126.17000000004</v>
      </c>
    </row>
    <row r="6" spans="1:10" x14ac:dyDescent="0.25">
      <c r="A6" s="19" t="s">
        <v>102</v>
      </c>
      <c r="B6" s="5">
        <f>Img3B_H!B6+Img3B_F!B6</f>
        <v>617.06999999999994</v>
      </c>
      <c r="C6" s="5">
        <f>Img3B_H!C6+Img3B_F!C6</f>
        <v>6080.6</v>
      </c>
      <c r="D6" s="5">
        <f>Img3B_H!D6+Img3B_F!D6</f>
        <v>18275.8</v>
      </c>
      <c r="E6" s="5">
        <f>Img3B_H!E6+Img3B_F!E6</f>
        <v>19970.09</v>
      </c>
      <c r="F6" s="5">
        <f>Img3B_H!F6+Img3B_F!F6</f>
        <v>21660.09</v>
      </c>
      <c r="G6" s="5">
        <f>Img3B_H!G6+Img3B_F!G6</f>
        <v>18153.940000000002</v>
      </c>
      <c r="H6" s="5">
        <f>Img3B_H!H6+Img3B_F!H6</f>
        <v>110049.65</v>
      </c>
      <c r="I6" s="5">
        <f>Img3B_H!I6+Img3B_F!I6</f>
        <v>52192.259999999995</v>
      </c>
      <c r="J6" s="12">
        <f>Img3B_H!J6+Img3B_F!J6</f>
        <v>246999.49999999997</v>
      </c>
    </row>
    <row r="7" spans="1:10" x14ac:dyDescent="0.25">
      <c r="A7" s="19" t="s">
        <v>103</v>
      </c>
      <c r="B7" s="5">
        <f>Img3B_H!B7+Img3B_F!B7</f>
        <v>4094.54</v>
      </c>
      <c r="C7" s="5">
        <f>Img3B_H!C7+Img3B_F!C7</f>
        <v>39909.89</v>
      </c>
      <c r="D7" s="5">
        <f>Img3B_H!D7+Img3B_F!D7</f>
        <v>95535.420000000013</v>
      </c>
      <c r="E7" s="5">
        <f>Img3B_H!E7+Img3B_F!E7</f>
        <v>87154.489999999991</v>
      </c>
      <c r="F7" s="5">
        <f>Img3B_H!F7+Img3B_F!F7</f>
        <v>86075.05</v>
      </c>
      <c r="G7" s="5">
        <f>Img3B_H!G7+Img3B_F!G7</f>
        <v>76725.240000000005</v>
      </c>
      <c r="H7" s="5">
        <f>Img3B_H!H7+Img3B_F!H7</f>
        <v>183934.84</v>
      </c>
      <c r="I7" s="5">
        <f>Img3B_H!I7+Img3B_F!I7</f>
        <v>174718.19</v>
      </c>
      <c r="J7" s="12">
        <f>Img3B_H!J7+Img3B_F!J7</f>
        <v>748147.66000000015</v>
      </c>
    </row>
    <row r="8" spans="1:10" x14ac:dyDescent="0.25">
      <c r="A8" s="19" t="s">
        <v>104</v>
      </c>
      <c r="B8" s="5">
        <f>Img3B_H!B8+Img3B_F!B8</f>
        <v>901.95</v>
      </c>
      <c r="C8" s="5">
        <f>Img3B_H!C8+Img3B_F!C8</f>
        <v>11122.24</v>
      </c>
      <c r="D8" s="5">
        <f>Img3B_H!D8+Img3B_F!D8</f>
        <v>24104.129999999997</v>
      </c>
      <c r="E8" s="5">
        <f>Img3B_H!E8+Img3B_F!E8</f>
        <v>30570</v>
      </c>
      <c r="F8" s="5">
        <f>Img3B_H!F8+Img3B_F!F8</f>
        <v>45553.56</v>
      </c>
      <c r="G8" s="5">
        <f>Img3B_H!G8+Img3B_F!G8</f>
        <v>41445.490000000005</v>
      </c>
      <c r="H8" s="5">
        <f>Img3B_H!H8+Img3B_F!H8</f>
        <v>39172.300000000003</v>
      </c>
      <c r="I8" s="5">
        <f>Img3B_H!I8+Img3B_F!I8</f>
        <v>120142.73999999999</v>
      </c>
      <c r="J8" s="12">
        <f>Img3B_H!J8+Img3B_F!J8</f>
        <v>313012.40999999997</v>
      </c>
    </row>
    <row r="9" spans="1:10" x14ac:dyDescent="0.25">
      <c r="A9" s="19" t="s">
        <v>105</v>
      </c>
      <c r="B9" s="5">
        <f>Img3B_H!B9+Img3B_F!B9</f>
        <v>285.15999999999997</v>
      </c>
      <c r="C9" s="5">
        <f>Img3B_H!C9+Img3B_F!C9</f>
        <v>28334.53</v>
      </c>
      <c r="D9" s="5">
        <f>Img3B_H!D9+Img3B_F!D9</f>
        <v>45550.57</v>
      </c>
      <c r="E9" s="5">
        <f>Img3B_H!E9+Img3B_F!E9</f>
        <v>67676.179999999993</v>
      </c>
      <c r="F9" s="5">
        <f>Img3B_H!F9+Img3B_F!F9</f>
        <v>143800.41999999998</v>
      </c>
      <c r="G9" s="5">
        <f>Img3B_H!G9+Img3B_F!G9</f>
        <v>132759.99</v>
      </c>
      <c r="H9" s="5">
        <f>Img3B_H!H9+Img3B_F!H9</f>
        <v>156953.78</v>
      </c>
      <c r="I9" s="5">
        <f>Img3B_H!I9+Img3B_F!I9</f>
        <v>246992.12</v>
      </c>
      <c r="J9" s="12">
        <f>Img3B_H!J9+Img3B_F!J9</f>
        <v>822352.75</v>
      </c>
    </row>
    <row r="10" spans="1:10" x14ac:dyDescent="0.25">
      <c r="A10" s="19" t="s">
        <v>106</v>
      </c>
      <c r="B10" s="5">
        <f>Img3B_H!B10+Img3B_F!B10</f>
        <v>1256.9399999999998</v>
      </c>
      <c r="C10" s="5">
        <f>Img3B_H!C10+Img3B_F!C10</f>
        <v>28957.25</v>
      </c>
      <c r="D10" s="5">
        <f>Img3B_H!D10+Img3B_F!D10</f>
        <v>51955.54</v>
      </c>
      <c r="E10" s="5">
        <f>Img3B_H!E10+Img3B_F!E10</f>
        <v>63429.520000000004</v>
      </c>
      <c r="F10" s="5">
        <f>Img3B_H!F10+Img3B_F!F10</f>
        <v>124182.34</v>
      </c>
      <c r="G10" s="5">
        <f>Img3B_H!G10+Img3B_F!G10</f>
        <v>150632.49</v>
      </c>
      <c r="H10" s="5">
        <f>Img3B_H!H10+Img3B_F!H10</f>
        <v>124090.89</v>
      </c>
      <c r="I10" s="5">
        <f>Img3B_H!I10+Img3B_F!I10</f>
        <v>224868.24</v>
      </c>
      <c r="J10" s="12">
        <f>Img3B_H!J10+Img3B_F!J10</f>
        <v>769373.21</v>
      </c>
    </row>
    <row r="11" spans="1:10" x14ac:dyDescent="0.25">
      <c r="A11" s="19" t="s">
        <v>107</v>
      </c>
      <c r="B11" s="5">
        <f>Img3B_H!B11+Img3B_F!B11</f>
        <v>119.6</v>
      </c>
      <c r="C11" s="5">
        <f>Img3B_H!C11+Img3B_F!C11</f>
        <v>15429.460000000001</v>
      </c>
      <c r="D11" s="5">
        <f>Img3B_H!D11+Img3B_F!D11</f>
        <v>24415.43</v>
      </c>
      <c r="E11" s="5">
        <f>Img3B_H!E11+Img3B_F!E11</f>
        <v>21535.019999999997</v>
      </c>
      <c r="F11" s="5">
        <f>Img3B_H!F11+Img3B_F!F11</f>
        <v>38981.759999999995</v>
      </c>
      <c r="G11" s="5">
        <f>Img3B_H!G11+Img3B_F!G11</f>
        <v>54648.160000000003</v>
      </c>
      <c r="H11" s="5">
        <f>Img3B_H!H11+Img3B_F!H11</f>
        <v>55276.01</v>
      </c>
      <c r="I11" s="5">
        <f>Img3B_H!I11+Img3B_F!I11</f>
        <v>73338.77</v>
      </c>
      <c r="J11" s="12">
        <f>Img3B_H!J11+Img3B_F!J11</f>
        <v>283744.20999999996</v>
      </c>
    </row>
    <row r="12" spans="1:10" x14ac:dyDescent="0.25">
      <c r="A12" s="19" t="s">
        <v>108</v>
      </c>
      <c r="B12" s="5">
        <f>Img3B_H!B12+Img3B_F!B12</f>
        <v>606.27</v>
      </c>
      <c r="C12" s="5">
        <f>Img3B_H!C12+Img3B_F!C12</f>
        <v>25214.720000000001</v>
      </c>
      <c r="D12" s="5">
        <f>Img3B_H!D12+Img3B_F!D12</f>
        <v>66678.87</v>
      </c>
      <c r="E12" s="5">
        <f>Img3B_H!E12+Img3B_F!E12</f>
        <v>100973.09</v>
      </c>
      <c r="F12" s="5">
        <f>Img3B_H!F12+Img3B_F!F12</f>
        <v>256112.01</v>
      </c>
      <c r="G12" s="5">
        <f>Img3B_H!G12+Img3B_F!G12</f>
        <v>175640.31</v>
      </c>
      <c r="H12" s="5">
        <f>Img3B_H!H12+Img3B_F!H12</f>
        <v>55307.7</v>
      </c>
      <c r="I12" s="5">
        <f>Img3B_H!I12+Img3B_F!I12</f>
        <v>281765.77</v>
      </c>
      <c r="J12" s="12">
        <f>Img3B_H!J12+Img3B_F!J12</f>
        <v>962298.74</v>
      </c>
    </row>
    <row r="13" spans="1:10" x14ac:dyDescent="0.25">
      <c r="A13" s="19" t="s">
        <v>109</v>
      </c>
      <c r="B13" s="5">
        <f>Img3B_H!B13+Img3B_F!B13</f>
        <v>399.81</v>
      </c>
      <c r="C13" s="5">
        <f>Img3B_H!C13+Img3B_F!C13</f>
        <v>18956.55</v>
      </c>
      <c r="D13" s="5">
        <f>Img3B_H!D13+Img3B_F!D13</f>
        <v>5923.62</v>
      </c>
      <c r="E13" s="5">
        <f>Img3B_H!E13+Img3B_F!E13</f>
        <v>13455.029999999999</v>
      </c>
      <c r="F13" s="5">
        <f>Img3B_H!F13+Img3B_F!F13</f>
        <v>25091.269999999997</v>
      </c>
      <c r="G13" s="5">
        <f>Img3B_H!G13+Img3B_F!G13</f>
        <v>70007.959999999992</v>
      </c>
      <c r="H13" s="5">
        <f>Img3B_H!H13+Img3B_F!H13</f>
        <v>26135.72</v>
      </c>
      <c r="I13" s="5">
        <f>Img3B_H!I13+Img3B_F!I13</f>
        <v>85574.54</v>
      </c>
      <c r="J13" s="12">
        <f>Img3B_H!J13+Img3B_F!J13</f>
        <v>245544.5</v>
      </c>
    </row>
    <row r="14" spans="1:10" x14ac:dyDescent="0.25">
      <c r="A14" s="19" t="s">
        <v>110</v>
      </c>
      <c r="B14" s="5">
        <f>Img3B_H!B14+Img3B_F!B14</f>
        <v>905.7</v>
      </c>
      <c r="C14" s="5">
        <f>Img3B_H!C14+Img3B_F!C14</f>
        <v>44781.72</v>
      </c>
      <c r="D14" s="5">
        <f>Img3B_H!D14+Img3B_F!D14</f>
        <v>110814.84</v>
      </c>
      <c r="E14" s="5">
        <f>Img3B_H!E14+Img3B_F!E14</f>
        <v>102387.81</v>
      </c>
      <c r="F14" s="5">
        <f>Img3B_H!F14+Img3B_F!F14</f>
        <v>165547.66</v>
      </c>
      <c r="G14" s="5">
        <f>Img3B_H!G14+Img3B_F!G14</f>
        <v>122897</v>
      </c>
      <c r="H14" s="5">
        <f>Img3B_H!H14+Img3B_F!H14</f>
        <v>84365.28</v>
      </c>
      <c r="I14" s="5">
        <f>Img3B_H!I14+Img3B_F!I14</f>
        <v>303247.76</v>
      </c>
      <c r="J14" s="12">
        <f>Img3B_H!J14+Img3B_F!J14</f>
        <v>934947.7699999999</v>
      </c>
    </row>
    <row r="15" spans="1:10" x14ac:dyDescent="0.25">
      <c r="A15" s="20" t="s">
        <v>85</v>
      </c>
      <c r="B15" s="10">
        <f>Img3B_H!B15+Img3B_F!B15</f>
        <v>10674.44</v>
      </c>
      <c r="C15" s="10">
        <f>Img3B_H!C15+Img3B_F!C15</f>
        <v>256537.56000000003</v>
      </c>
      <c r="D15" s="10">
        <f>Img3B_H!D15+Img3B_F!D15</f>
        <v>484979.37</v>
      </c>
      <c r="E15" s="10">
        <f>Img3B_H!E15+Img3B_F!E15</f>
        <v>571096.46000000008</v>
      </c>
      <c r="F15" s="10">
        <f>Img3B_H!F15+Img3B_F!F15</f>
        <v>1037646.3</v>
      </c>
      <c r="G15" s="10">
        <f>Img3B_H!G15+Img3B_F!G15</f>
        <v>1007306.1</v>
      </c>
      <c r="H15" s="10">
        <f>Img3B_H!H15+Img3B_F!H15</f>
        <v>1155436.8400000001</v>
      </c>
      <c r="I15" s="10">
        <f>Img3B_H!I15+Img3B_F!I15</f>
        <v>1707283.13</v>
      </c>
      <c r="J15" s="13">
        <f>Img3B_H!J15+Img3B_F!J15</f>
        <v>6230960.2000000002</v>
      </c>
    </row>
    <row r="16" spans="1:10" x14ac:dyDescent="0.25">
      <c r="A16" s="48" t="s">
        <v>296</v>
      </c>
    </row>
    <row r="17" spans="1:2" x14ac:dyDescent="0.25">
      <c r="A17" s="48" t="s">
        <v>129</v>
      </c>
      <c r="B17" s="112"/>
    </row>
    <row r="18" spans="1:2" x14ac:dyDescent="0.25">
      <c r="A18" s="39" t="s">
        <v>747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124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759.52</v>
      </c>
      <c r="C4" s="5">
        <v>24275.919999999998</v>
      </c>
      <c r="D4" s="5">
        <v>12247.7</v>
      </c>
      <c r="E4" s="5">
        <v>26914.49</v>
      </c>
      <c r="F4" s="5">
        <v>12719.53</v>
      </c>
      <c r="G4" s="5">
        <v>114343</v>
      </c>
      <c r="H4" s="5">
        <v>90766.77</v>
      </c>
      <c r="I4" s="5">
        <v>33260.94</v>
      </c>
      <c r="J4" s="12">
        <f>SUM(B4:I4)</f>
        <v>315287.87</v>
      </c>
    </row>
    <row r="5" spans="1:10" x14ac:dyDescent="0.25">
      <c r="A5" s="19" t="s">
        <v>101</v>
      </c>
      <c r="B5" s="5">
        <v>215.22</v>
      </c>
      <c r="C5" s="5">
        <v>6122.72</v>
      </c>
      <c r="D5" s="5">
        <v>12480.52</v>
      </c>
      <c r="E5" s="5">
        <v>8616.91</v>
      </c>
      <c r="F5" s="5">
        <v>5368.36</v>
      </c>
      <c r="G5" s="5">
        <v>12899.7</v>
      </c>
      <c r="H5" s="5">
        <v>75186.34</v>
      </c>
      <c r="I5" s="5">
        <v>20971.259999999998</v>
      </c>
      <c r="J5" s="12">
        <f t="shared" ref="J5:J14" si="0">SUM(B5:I5)</f>
        <v>141861.03</v>
      </c>
    </row>
    <row r="6" spans="1:10" x14ac:dyDescent="0.25">
      <c r="A6" s="19" t="s">
        <v>102</v>
      </c>
      <c r="B6" s="5">
        <v>371.38</v>
      </c>
      <c r="C6" s="5">
        <v>4235.12</v>
      </c>
      <c r="D6" s="5">
        <v>9855.6299999999992</v>
      </c>
      <c r="E6" s="5">
        <v>9121.99</v>
      </c>
      <c r="F6" s="5">
        <v>4178.07</v>
      </c>
      <c r="G6" s="5">
        <v>14050.62</v>
      </c>
      <c r="H6" s="5">
        <v>48611.59</v>
      </c>
      <c r="I6" s="5">
        <v>20031.12</v>
      </c>
      <c r="J6" s="12">
        <f t="shared" si="0"/>
        <v>110455.51999999999</v>
      </c>
    </row>
    <row r="7" spans="1:10" x14ac:dyDescent="0.25">
      <c r="A7" s="19" t="s">
        <v>103</v>
      </c>
      <c r="B7" s="5">
        <v>2293.13</v>
      </c>
      <c r="C7" s="5">
        <v>26338.85</v>
      </c>
      <c r="D7" s="5">
        <v>47471.01</v>
      </c>
      <c r="E7" s="5">
        <v>32486.04</v>
      </c>
      <c r="F7" s="5">
        <v>18308.34</v>
      </c>
      <c r="G7" s="5">
        <v>59432.480000000003</v>
      </c>
      <c r="H7" s="5">
        <v>80625.56</v>
      </c>
      <c r="I7" s="5">
        <v>65684.61</v>
      </c>
      <c r="J7" s="12">
        <f t="shared" si="0"/>
        <v>332640.02</v>
      </c>
    </row>
    <row r="8" spans="1:10" x14ac:dyDescent="0.25">
      <c r="A8" s="19" t="s">
        <v>104</v>
      </c>
      <c r="B8" s="5">
        <v>473.06</v>
      </c>
      <c r="C8" s="5">
        <v>7556.11</v>
      </c>
      <c r="D8" s="5">
        <v>10052.629999999999</v>
      </c>
      <c r="E8" s="5">
        <v>10848.38</v>
      </c>
      <c r="F8" s="5">
        <v>10436.92</v>
      </c>
      <c r="G8" s="5">
        <v>31217.58</v>
      </c>
      <c r="H8" s="5">
        <v>17883.400000000001</v>
      </c>
      <c r="I8" s="5">
        <v>49041.06</v>
      </c>
      <c r="J8" s="12">
        <f t="shared" si="0"/>
        <v>137509.13999999998</v>
      </c>
    </row>
    <row r="9" spans="1:10" x14ac:dyDescent="0.25">
      <c r="A9" s="19" t="s">
        <v>105</v>
      </c>
      <c r="B9" s="5">
        <v>172.16</v>
      </c>
      <c r="C9" s="5">
        <v>24015.57</v>
      </c>
      <c r="D9" s="5">
        <v>28352.52</v>
      </c>
      <c r="E9" s="5">
        <v>36181.64</v>
      </c>
      <c r="F9" s="5">
        <v>45556.28</v>
      </c>
      <c r="G9" s="5">
        <v>110384.95</v>
      </c>
      <c r="H9" s="5">
        <v>100108.73</v>
      </c>
      <c r="I9" s="5">
        <v>71057.320000000007</v>
      </c>
      <c r="J9" s="12">
        <f t="shared" si="0"/>
        <v>415829.17</v>
      </c>
    </row>
    <row r="10" spans="1:10" x14ac:dyDescent="0.25">
      <c r="A10" s="19" t="s">
        <v>106</v>
      </c>
      <c r="B10" s="5">
        <v>1067.6199999999999</v>
      </c>
      <c r="C10" s="5">
        <v>24273.360000000001</v>
      </c>
      <c r="D10" s="5">
        <v>34386.86</v>
      </c>
      <c r="E10" s="5">
        <v>36563.760000000002</v>
      </c>
      <c r="F10" s="5">
        <v>30850.43</v>
      </c>
      <c r="G10" s="5">
        <v>121772.61</v>
      </c>
      <c r="H10" s="5">
        <v>85247.3</v>
      </c>
      <c r="I10" s="5">
        <v>53965.27</v>
      </c>
      <c r="J10" s="12">
        <f t="shared" si="0"/>
        <v>388127.21</v>
      </c>
    </row>
    <row r="11" spans="1:10" x14ac:dyDescent="0.25">
      <c r="A11" s="19" t="s">
        <v>107</v>
      </c>
      <c r="B11" s="5">
        <v>86.81</v>
      </c>
      <c r="C11" s="5">
        <v>13870.43</v>
      </c>
      <c r="D11" s="5">
        <v>16401.78</v>
      </c>
      <c r="E11" s="5">
        <v>13010.21</v>
      </c>
      <c r="F11" s="5">
        <v>14412.32</v>
      </c>
      <c r="G11" s="5">
        <v>48026.32</v>
      </c>
      <c r="H11" s="5">
        <v>35397.61</v>
      </c>
      <c r="I11" s="5">
        <v>22848.560000000001</v>
      </c>
      <c r="J11" s="12">
        <f t="shared" si="0"/>
        <v>164054.03999999998</v>
      </c>
    </row>
    <row r="12" spans="1:10" x14ac:dyDescent="0.25">
      <c r="A12" s="19" t="s">
        <v>108</v>
      </c>
      <c r="B12" s="5">
        <v>309.7</v>
      </c>
      <c r="C12" s="5">
        <v>17725.84</v>
      </c>
      <c r="D12" s="5">
        <v>44325.5</v>
      </c>
      <c r="E12" s="5">
        <v>53101.48</v>
      </c>
      <c r="F12" s="5">
        <v>71538.19</v>
      </c>
      <c r="G12" s="5">
        <v>132545.74</v>
      </c>
      <c r="H12" s="5">
        <v>32824.379999999997</v>
      </c>
      <c r="I12" s="5">
        <v>121009.03</v>
      </c>
      <c r="J12" s="12">
        <f t="shared" si="0"/>
        <v>473379.86</v>
      </c>
    </row>
    <row r="13" spans="1:10" x14ac:dyDescent="0.25">
      <c r="A13" s="19" t="s">
        <v>109</v>
      </c>
      <c r="B13" s="5">
        <v>354.7</v>
      </c>
      <c r="C13" s="5">
        <v>16802.349999999999</v>
      </c>
      <c r="D13" s="5">
        <v>3831.39</v>
      </c>
      <c r="E13" s="5">
        <v>8297.58</v>
      </c>
      <c r="F13" s="5">
        <v>7409.4</v>
      </c>
      <c r="G13" s="5">
        <v>56523.14</v>
      </c>
      <c r="H13" s="5">
        <v>16557.22</v>
      </c>
      <c r="I13" s="5">
        <v>19644.53</v>
      </c>
      <c r="J13" s="12">
        <f t="shared" si="0"/>
        <v>129420.31</v>
      </c>
    </row>
    <row r="14" spans="1:10" x14ac:dyDescent="0.25">
      <c r="A14" s="19" t="s">
        <v>110</v>
      </c>
      <c r="B14" s="5">
        <v>506.13</v>
      </c>
      <c r="C14" s="5">
        <v>29382.35</v>
      </c>
      <c r="D14" s="5">
        <v>60328.84</v>
      </c>
      <c r="E14" s="5">
        <v>44691.91</v>
      </c>
      <c r="F14" s="5">
        <v>48731.97</v>
      </c>
      <c r="G14" s="5">
        <v>86762.08</v>
      </c>
      <c r="H14" s="5">
        <v>40516.120000000003</v>
      </c>
      <c r="I14" s="5">
        <v>115445.3</v>
      </c>
      <c r="J14" s="12">
        <f t="shared" si="0"/>
        <v>426364.69999999995</v>
      </c>
    </row>
    <row r="15" spans="1:10" x14ac:dyDescent="0.25">
      <c r="A15" s="20" t="s">
        <v>85</v>
      </c>
      <c r="B15" s="10">
        <f>SUM(B4:B14)</f>
        <v>6609.43</v>
      </c>
      <c r="C15" s="10">
        <f t="shared" ref="C15:J15" si="1">SUM(C4:C14)</f>
        <v>194598.62000000002</v>
      </c>
      <c r="D15" s="10">
        <f t="shared" si="1"/>
        <v>279734.38</v>
      </c>
      <c r="E15" s="10">
        <f t="shared" si="1"/>
        <v>279834.39</v>
      </c>
      <c r="F15" s="10">
        <f t="shared" si="1"/>
        <v>269509.81</v>
      </c>
      <c r="G15" s="10">
        <f t="shared" si="1"/>
        <v>787958.22</v>
      </c>
      <c r="H15" s="10">
        <f t="shared" si="1"/>
        <v>623725.02</v>
      </c>
      <c r="I15" s="10">
        <f t="shared" si="1"/>
        <v>592959.00000000012</v>
      </c>
      <c r="J15" s="13">
        <f t="shared" si="1"/>
        <v>3034928.87</v>
      </c>
    </row>
    <row r="16" spans="1:10" x14ac:dyDescent="0.25">
      <c r="A16" s="48" t="s">
        <v>296</v>
      </c>
    </row>
    <row r="17" spans="1:24" x14ac:dyDescent="0.25">
      <c r="A17" s="48" t="s">
        <v>129</v>
      </c>
      <c r="B17" s="112"/>
      <c r="C17" s="112"/>
      <c r="D17" s="112"/>
      <c r="E17" s="112"/>
      <c r="F17" s="112"/>
      <c r="G17" s="112"/>
      <c r="H17" s="112"/>
      <c r="I17" s="112"/>
    </row>
    <row r="18" spans="1:24" x14ac:dyDescent="0.25">
      <c r="A18" s="39" t="s">
        <v>747</v>
      </c>
      <c r="B18" s="112"/>
      <c r="C18" s="112"/>
      <c r="D18" s="112"/>
      <c r="E18" s="112"/>
      <c r="F18" s="112"/>
      <c r="G18" s="112"/>
      <c r="H18" s="112"/>
      <c r="I18" s="112"/>
    </row>
    <row r="19" spans="1:24" x14ac:dyDescent="0.25">
      <c r="B19" s="112"/>
      <c r="C19" s="112"/>
      <c r="D19" s="112"/>
      <c r="E19" s="112"/>
      <c r="F19" s="112"/>
      <c r="G19" s="112"/>
      <c r="H19" s="112"/>
      <c r="I19" s="112"/>
    </row>
    <row r="20" spans="1:24" x14ac:dyDescent="0.25">
      <c r="B20" s="112"/>
      <c r="C20" s="112"/>
      <c r="D20" s="112"/>
      <c r="F20" s="112"/>
      <c r="G20" s="112"/>
      <c r="H20" s="112"/>
      <c r="I20" s="112"/>
      <c r="J20" s="112"/>
      <c r="X20" s="2" t="s">
        <v>70</v>
      </c>
    </row>
    <row r="21" spans="1:24" x14ac:dyDescent="0.25">
      <c r="B21" s="112"/>
      <c r="C21" s="112"/>
      <c r="D21" s="112"/>
      <c r="F21" s="112"/>
      <c r="G21" s="112"/>
      <c r="H21" s="112"/>
      <c r="I21" s="112"/>
      <c r="J21" s="112"/>
    </row>
    <row r="22" spans="1:24" x14ac:dyDescent="0.25">
      <c r="B22" s="95"/>
      <c r="C22" s="95"/>
      <c r="D22" s="95"/>
    </row>
    <row r="23" spans="1:24" x14ac:dyDescent="0.25">
      <c r="B23" s="95"/>
      <c r="C23" s="95"/>
      <c r="D23" s="95"/>
    </row>
    <row r="24" spans="1:24" x14ac:dyDescent="0.25">
      <c r="B24" s="95"/>
      <c r="C24" s="95"/>
      <c r="D24" s="95"/>
    </row>
    <row r="25" spans="1:24" x14ac:dyDescent="0.25">
      <c r="B25" s="95"/>
    </row>
    <row r="26" spans="1:24" x14ac:dyDescent="0.25">
      <c r="B26" s="95"/>
      <c r="C26" s="95"/>
      <c r="D26" s="95"/>
    </row>
    <row r="27" spans="1:24" x14ac:dyDescent="0.25">
      <c r="B27" s="95"/>
      <c r="C27" s="95"/>
      <c r="D27" s="95"/>
    </row>
    <row r="40" spans="2:10" x14ac:dyDescent="0.25">
      <c r="B40" s="95"/>
      <c r="C40" s="95"/>
      <c r="D40" s="95"/>
      <c r="E40" s="95"/>
    </row>
    <row r="41" spans="2:10" x14ac:dyDescent="0.25">
      <c r="B41" s="95"/>
      <c r="C41" s="95"/>
      <c r="D41" s="95"/>
      <c r="E41" s="95"/>
      <c r="F41" s="95"/>
      <c r="G41" s="95"/>
      <c r="H41" s="95"/>
      <c r="I41" s="95"/>
      <c r="J41" s="95"/>
    </row>
    <row r="42" spans="2:10" x14ac:dyDescent="0.25">
      <c r="B42" s="95"/>
      <c r="C42" s="95"/>
      <c r="D42" s="95"/>
      <c r="E42" s="95"/>
      <c r="F42" s="95"/>
      <c r="G42" s="95"/>
      <c r="H42" s="95"/>
      <c r="I42" s="95"/>
      <c r="J42" s="95"/>
    </row>
    <row r="43" spans="2:10" x14ac:dyDescent="0.25">
      <c r="B43" s="95"/>
      <c r="C43" s="95"/>
      <c r="D43" s="95"/>
      <c r="E43" s="95"/>
      <c r="F43" s="95"/>
      <c r="G43" s="95"/>
      <c r="H43" s="95"/>
      <c r="I43" s="95"/>
      <c r="J43" s="95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/>
  </sheetViews>
  <sheetFormatPr baseColWidth="10" defaultRowHeight="15" x14ac:dyDescent="0.25"/>
  <cols>
    <col min="1" max="1" width="38.285156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125</v>
      </c>
    </row>
    <row r="2" spans="1:10" x14ac:dyDescent="0.25">
      <c r="A2" s="3" t="s">
        <v>744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85</v>
      </c>
    </row>
    <row r="4" spans="1:10" x14ac:dyDescent="0.25">
      <c r="A4" s="17" t="s">
        <v>100</v>
      </c>
      <c r="B4" s="5">
        <v>393.41</v>
      </c>
      <c r="C4" s="5">
        <v>5492.35</v>
      </c>
      <c r="D4" s="5">
        <v>7759.78</v>
      </c>
      <c r="E4" s="5">
        <v>20159.43</v>
      </c>
      <c r="F4" s="5">
        <v>98150.32</v>
      </c>
      <c r="G4" s="5">
        <v>33966.21</v>
      </c>
      <c r="H4" s="5">
        <v>83221.34</v>
      </c>
      <c r="I4" s="5">
        <v>52982.57</v>
      </c>
      <c r="J4" s="12">
        <f>SUM(B4:I4)</f>
        <v>302125.40999999997</v>
      </c>
    </row>
    <row r="5" spans="1:10" x14ac:dyDescent="0.25">
      <c r="A5" s="19" t="s">
        <v>101</v>
      </c>
      <c r="B5" s="5">
        <v>119.25</v>
      </c>
      <c r="C5" s="5">
        <v>1859.61</v>
      </c>
      <c r="D5" s="5">
        <v>9237.15</v>
      </c>
      <c r="E5" s="5">
        <v>8254.4</v>
      </c>
      <c r="F5" s="5">
        <v>14403.93</v>
      </c>
      <c r="G5" s="5">
        <v>3186.61</v>
      </c>
      <c r="H5" s="5">
        <v>70976.22</v>
      </c>
      <c r="I5" s="5">
        <v>37227.97</v>
      </c>
      <c r="J5" s="12">
        <f t="shared" ref="J5:J14" si="0">SUM(B5:I5)</f>
        <v>145265.14000000001</v>
      </c>
    </row>
    <row r="6" spans="1:10" x14ac:dyDescent="0.25">
      <c r="A6" s="19" t="s">
        <v>102</v>
      </c>
      <c r="B6" s="5">
        <v>245.69</v>
      </c>
      <c r="C6" s="5">
        <v>1845.48</v>
      </c>
      <c r="D6" s="5">
        <v>8420.17</v>
      </c>
      <c r="E6" s="5">
        <v>10848.1</v>
      </c>
      <c r="F6" s="5">
        <v>17482.02</v>
      </c>
      <c r="G6" s="5">
        <v>4103.32</v>
      </c>
      <c r="H6" s="5">
        <v>61438.06</v>
      </c>
      <c r="I6" s="5">
        <v>32161.14</v>
      </c>
      <c r="J6" s="12">
        <f t="shared" si="0"/>
        <v>136543.97999999998</v>
      </c>
    </row>
    <row r="7" spans="1:10" x14ac:dyDescent="0.25">
      <c r="A7" s="19" t="s">
        <v>103</v>
      </c>
      <c r="B7" s="5">
        <v>1801.41</v>
      </c>
      <c r="C7" s="5">
        <v>13571.04</v>
      </c>
      <c r="D7" s="5">
        <v>48064.41</v>
      </c>
      <c r="E7" s="5">
        <v>54668.45</v>
      </c>
      <c r="F7" s="5">
        <v>67766.710000000006</v>
      </c>
      <c r="G7" s="5">
        <v>17292.759999999998</v>
      </c>
      <c r="H7" s="5">
        <v>103309.28</v>
      </c>
      <c r="I7" s="5">
        <v>109033.58</v>
      </c>
      <c r="J7" s="12">
        <f t="shared" si="0"/>
        <v>415507.64000000007</v>
      </c>
    </row>
    <row r="8" spans="1:10" x14ac:dyDescent="0.25">
      <c r="A8" s="19" t="s">
        <v>104</v>
      </c>
      <c r="B8" s="5">
        <v>428.89</v>
      </c>
      <c r="C8" s="5">
        <v>3566.13</v>
      </c>
      <c r="D8" s="5">
        <v>14051.5</v>
      </c>
      <c r="E8" s="5">
        <v>19721.62</v>
      </c>
      <c r="F8" s="5">
        <v>35116.639999999999</v>
      </c>
      <c r="G8" s="5">
        <v>10227.91</v>
      </c>
      <c r="H8" s="5">
        <v>21288.9</v>
      </c>
      <c r="I8" s="5">
        <v>71101.679999999993</v>
      </c>
      <c r="J8" s="12">
        <f t="shared" si="0"/>
        <v>175503.27</v>
      </c>
    </row>
    <row r="9" spans="1:10" x14ac:dyDescent="0.25">
      <c r="A9" s="19" t="s">
        <v>105</v>
      </c>
      <c r="B9" s="5">
        <v>113</v>
      </c>
      <c r="C9" s="5">
        <v>4318.96</v>
      </c>
      <c r="D9" s="5">
        <v>17198.05</v>
      </c>
      <c r="E9" s="5">
        <v>31494.54</v>
      </c>
      <c r="F9" s="5">
        <v>98244.14</v>
      </c>
      <c r="G9" s="5">
        <v>22375.040000000001</v>
      </c>
      <c r="H9" s="5">
        <v>56845.05</v>
      </c>
      <c r="I9" s="5">
        <v>175934.8</v>
      </c>
      <c r="J9" s="12">
        <f t="shared" si="0"/>
        <v>406523.58</v>
      </c>
    </row>
    <row r="10" spans="1:10" x14ac:dyDescent="0.25">
      <c r="A10" s="19" t="s">
        <v>106</v>
      </c>
      <c r="B10" s="5">
        <v>189.32</v>
      </c>
      <c r="C10" s="5">
        <v>4683.8900000000003</v>
      </c>
      <c r="D10" s="5">
        <v>17568.68</v>
      </c>
      <c r="E10" s="5">
        <v>26865.759999999998</v>
      </c>
      <c r="F10" s="5">
        <v>93331.91</v>
      </c>
      <c r="G10" s="5">
        <v>28859.88</v>
      </c>
      <c r="H10" s="5">
        <v>38843.589999999997</v>
      </c>
      <c r="I10" s="5">
        <v>170902.97</v>
      </c>
      <c r="J10" s="12">
        <f t="shared" si="0"/>
        <v>381246</v>
      </c>
    </row>
    <row r="11" spans="1:10" x14ac:dyDescent="0.25">
      <c r="A11" s="19" t="s">
        <v>107</v>
      </c>
      <c r="B11" s="5">
        <v>32.79</v>
      </c>
      <c r="C11" s="5">
        <v>1559.03</v>
      </c>
      <c r="D11" s="5">
        <v>8013.65</v>
      </c>
      <c r="E11" s="5">
        <v>8524.81</v>
      </c>
      <c r="F11" s="5">
        <v>24569.439999999999</v>
      </c>
      <c r="G11" s="5">
        <v>6621.84</v>
      </c>
      <c r="H11" s="5">
        <v>19878.400000000001</v>
      </c>
      <c r="I11" s="5">
        <v>50490.21</v>
      </c>
      <c r="J11" s="12">
        <f t="shared" si="0"/>
        <v>119690.16999999998</v>
      </c>
    </row>
    <row r="12" spans="1:10" x14ac:dyDescent="0.25">
      <c r="A12" s="19" t="s">
        <v>108</v>
      </c>
      <c r="B12" s="5">
        <v>296.57</v>
      </c>
      <c r="C12" s="5">
        <v>7488.88</v>
      </c>
      <c r="D12" s="5">
        <v>22353.37</v>
      </c>
      <c r="E12" s="5">
        <v>47871.61</v>
      </c>
      <c r="F12" s="5">
        <v>184573.82</v>
      </c>
      <c r="G12" s="5">
        <v>43094.57</v>
      </c>
      <c r="H12" s="5">
        <v>22483.32</v>
      </c>
      <c r="I12" s="5">
        <v>160756.74</v>
      </c>
      <c r="J12" s="12">
        <f t="shared" si="0"/>
        <v>488918.88</v>
      </c>
    </row>
    <row r="13" spans="1:10" x14ac:dyDescent="0.25">
      <c r="A13" s="19" t="s">
        <v>109</v>
      </c>
      <c r="B13" s="5">
        <v>45.11</v>
      </c>
      <c r="C13" s="5">
        <v>2154.1999999999998</v>
      </c>
      <c r="D13" s="5">
        <v>2092.23</v>
      </c>
      <c r="E13" s="5">
        <v>5157.45</v>
      </c>
      <c r="F13" s="5">
        <v>17681.87</v>
      </c>
      <c r="G13" s="5">
        <v>13484.82</v>
      </c>
      <c r="H13" s="5">
        <v>9578.5</v>
      </c>
      <c r="I13" s="5">
        <v>65930.009999999995</v>
      </c>
      <c r="J13" s="12">
        <f t="shared" si="0"/>
        <v>116124.19</v>
      </c>
    </row>
    <row r="14" spans="1:10" x14ac:dyDescent="0.25">
      <c r="A14" s="19" t="s">
        <v>110</v>
      </c>
      <c r="B14" s="5">
        <v>399.57</v>
      </c>
      <c r="C14" s="5">
        <v>15399.37</v>
      </c>
      <c r="D14" s="5">
        <v>50486</v>
      </c>
      <c r="E14" s="5">
        <v>57695.9</v>
      </c>
      <c r="F14" s="5">
        <v>116815.69</v>
      </c>
      <c r="G14" s="5">
        <v>36134.92</v>
      </c>
      <c r="H14" s="5">
        <v>43849.16</v>
      </c>
      <c r="I14" s="5">
        <v>187802.46</v>
      </c>
      <c r="J14" s="12">
        <f t="shared" si="0"/>
        <v>508583.06999999995</v>
      </c>
    </row>
    <row r="15" spans="1:10" x14ac:dyDescent="0.25">
      <c r="A15" s="20" t="s">
        <v>85</v>
      </c>
      <c r="B15" s="10">
        <f>SUM(B4:B14)</f>
        <v>4065.0100000000007</v>
      </c>
      <c r="C15" s="10">
        <f t="shared" ref="C15:J15" si="1">SUM(C4:C14)</f>
        <v>61938.94</v>
      </c>
      <c r="D15" s="10">
        <f t="shared" si="1"/>
        <v>205244.99000000002</v>
      </c>
      <c r="E15" s="10">
        <f t="shared" si="1"/>
        <v>291262.07000000007</v>
      </c>
      <c r="F15" s="10">
        <f t="shared" si="1"/>
        <v>768136.49</v>
      </c>
      <c r="G15" s="10">
        <f t="shared" si="1"/>
        <v>219347.88</v>
      </c>
      <c r="H15" s="10">
        <f t="shared" si="1"/>
        <v>531711.82000000007</v>
      </c>
      <c r="I15" s="10">
        <f t="shared" si="1"/>
        <v>1114324.1299999999</v>
      </c>
      <c r="J15" s="13">
        <f t="shared" si="1"/>
        <v>3196031.33</v>
      </c>
    </row>
    <row r="16" spans="1:10" x14ac:dyDescent="0.25">
      <c r="A16" s="48" t="s">
        <v>296</v>
      </c>
    </row>
    <row r="17" spans="1:9" x14ac:dyDescent="0.25">
      <c r="A17" s="48" t="s">
        <v>129</v>
      </c>
      <c r="B17" s="112"/>
      <c r="C17" s="112"/>
      <c r="D17" s="112"/>
      <c r="E17" s="112"/>
      <c r="F17" s="112"/>
      <c r="G17" s="112"/>
      <c r="H17" s="112"/>
      <c r="I17" s="112"/>
    </row>
    <row r="18" spans="1:9" x14ac:dyDescent="0.25">
      <c r="A18" s="39" t="s">
        <v>747</v>
      </c>
      <c r="B18" s="112"/>
      <c r="C18" s="112"/>
      <c r="D18" s="112"/>
      <c r="E18" s="112"/>
      <c r="F18" s="112"/>
      <c r="G18" s="112"/>
      <c r="H18" s="112"/>
      <c r="I18" s="11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7" width="11.7109375" style="2" bestFit="1" customWidth="1"/>
    <col min="8" max="16384" width="11.42578125" style="2"/>
  </cols>
  <sheetData>
    <row r="1" spans="1:6" x14ac:dyDescent="0.25">
      <c r="A1" s="1" t="s">
        <v>115</v>
      </c>
    </row>
    <row r="2" spans="1:6" x14ac:dyDescent="0.25">
      <c r="A2" s="3" t="s">
        <v>69</v>
      </c>
    </row>
    <row r="3" spans="1:6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30" t="s">
        <v>85</v>
      </c>
    </row>
    <row r="4" spans="1:6" x14ac:dyDescent="0.25">
      <c r="A4" s="17" t="s">
        <v>86</v>
      </c>
      <c r="B4" s="5">
        <f>Nat1_H!B4+Nat1_F!B4</f>
        <v>0</v>
      </c>
      <c r="C4" s="5">
        <f>Nat1_H!C4+Nat1_F!C4</f>
        <v>0</v>
      </c>
      <c r="D4" s="5">
        <f>Nat1_H!D4+Nat1_F!D4</f>
        <v>0</v>
      </c>
      <c r="E4" s="5">
        <f>Nat1_H!E4+Nat1_F!E4</f>
        <v>0</v>
      </c>
      <c r="F4" s="11">
        <f>Nat1_H!F4+Nat1_F!F4</f>
        <v>0</v>
      </c>
    </row>
    <row r="5" spans="1:6" x14ac:dyDescent="0.25">
      <c r="A5" s="19" t="s">
        <v>87</v>
      </c>
      <c r="B5" s="5">
        <f>Nat1_H!B5+Nat1_F!B5</f>
        <v>70942.73</v>
      </c>
      <c r="C5" s="5">
        <f>Nat1_H!C5+Nat1_F!C5</f>
        <v>137019.69</v>
      </c>
      <c r="D5" s="5">
        <f>Nat1_H!D5+Nat1_F!D5</f>
        <v>1225364.79</v>
      </c>
      <c r="E5" s="5">
        <f>Nat1_H!E5+Nat1_F!E5</f>
        <v>973670.87</v>
      </c>
      <c r="F5" s="12">
        <f>Nat1_H!F5+Nat1_F!F5</f>
        <v>2406998.08</v>
      </c>
    </row>
    <row r="6" spans="1:6" x14ac:dyDescent="0.25">
      <c r="A6" s="19" t="s">
        <v>88</v>
      </c>
      <c r="B6" s="5">
        <f>Nat1_H!B6+Nat1_F!B6</f>
        <v>26115.64</v>
      </c>
      <c r="C6" s="5">
        <f>Nat1_H!C6+Nat1_F!C6</f>
        <v>29339.07</v>
      </c>
      <c r="D6" s="5">
        <f>Nat1_H!D6+Nat1_F!D6</f>
        <v>223792.15</v>
      </c>
      <c r="E6" s="5">
        <f>Nat1_H!E6+Nat1_F!E6</f>
        <v>197835.25</v>
      </c>
      <c r="F6" s="12">
        <f>Nat1_H!F6+Nat1_F!F6</f>
        <v>477082.11</v>
      </c>
    </row>
    <row r="7" spans="1:6" x14ac:dyDescent="0.25">
      <c r="A7" s="19" t="s">
        <v>89</v>
      </c>
      <c r="B7" s="5">
        <f>Nat1_H!B7+Nat1_F!B7</f>
        <v>18916.73</v>
      </c>
      <c r="C7" s="5">
        <f>Nat1_H!C7+Nat1_F!C7</f>
        <v>14013.45</v>
      </c>
      <c r="D7" s="5">
        <f>Nat1_H!D7+Nat1_F!D7</f>
        <v>66485.600000000006</v>
      </c>
      <c r="E7" s="5">
        <f>Nat1_H!E7+Nat1_F!E7</f>
        <v>84469.37</v>
      </c>
      <c r="F7" s="12">
        <f>Nat1_H!F7+Nat1_F!F7</f>
        <v>183885.15</v>
      </c>
    </row>
    <row r="8" spans="1:6" x14ac:dyDescent="0.25">
      <c r="A8" s="19" t="s">
        <v>90</v>
      </c>
      <c r="B8" s="5">
        <f>Nat1_H!B8+Nat1_F!B8</f>
        <v>20478.04</v>
      </c>
      <c r="C8" s="5">
        <f>Nat1_H!C8+Nat1_F!C8</f>
        <v>10734.29</v>
      </c>
      <c r="D8" s="5">
        <f>Nat1_H!D8+Nat1_F!D8</f>
        <v>57242.759999999995</v>
      </c>
      <c r="E8" s="5">
        <f>Nat1_H!E8+Nat1_F!E8</f>
        <v>60489.93</v>
      </c>
      <c r="F8" s="12">
        <f>Nat1_H!F8+Nat1_F!F8</f>
        <v>148945.02000000002</v>
      </c>
    </row>
    <row r="9" spans="1:6" x14ac:dyDescent="0.25">
      <c r="A9" s="19" t="s">
        <v>91</v>
      </c>
      <c r="B9" s="5">
        <f>Nat1_H!B9+Nat1_F!B9</f>
        <v>46544.789999999994</v>
      </c>
      <c r="C9" s="5">
        <f>Nat1_H!C9+Nat1_F!C9</f>
        <v>50421.67</v>
      </c>
      <c r="D9" s="5">
        <f>Nat1_H!D9+Nat1_F!D9</f>
        <v>293177.58999999997</v>
      </c>
      <c r="E9" s="5">
        <f>Nat1_H!E9+Nat1_F!E9</f>
        <v>184910.6</v>
      </c>
      <c r="F9" s="12">
        <f>Nat1_H!F9+Nat1_F!F9</f>
        <v>575054.65</v>
      </c>
    </row>
    <row r="10" spans="1:6" x14ac:dyDescent="0.25">
      <c r="A10" s="19" t="s">
        <v>92</v>
      </c>
      <c r="B10" s="5">
        <f>Nat1_H!B10+Nat1_F!B10</f>
        <v>28680.62</v>
      </c>
      <c r="C10" s="5">
        <f>Nat1_H!C10+Nat1_F!C10</f>
        <v>29410.91</v>
      </c>
      <c r="D10" s="5">
        <f>Nat1_H!D10+Nat1_F!D10</f>
        <v>106807.48999999999</v>
      </c>
      <c r="E10" s="5">
        <f>Nat1_H!E10+Nat1_F!E10</f>
        <v>35380.03</v>
      </c>
      <c r="F10" s="12">
        <f>Nat1_H!F10+Nat1_F!F10</f>
        <v>200279.05</v>
      </c>
    </row>
    <row r="11" spans="1:6" x14ac:dyDescent="0.25">
      <c r="A11" s="19" t="s">
        <v>93</v>
      </c>
      <c r="B11" s="5">
        <f>Nat1_H!B11+Nat1_F!B11</f>
        <v>13567.79</v>
      </c>
      <c r="C11" s="5">
        <f>Nat1_H!C11+Nat1_F!C11</f>
        <v>25914.09</v>
      </c>
      <c r="D11" s="5">
        <f>Nat1_H!D11+Nat1_F!D11</f>
        <v>239477.96000000002</v>
      </c>
      <c r="E11" s="5">
        <f>Nat1_H!E11+Nat1_F!E11</f>
        <v>165409.24</v>
      </c>
      <c r="F11" s="12">
        <f>Nat1_H!F11+Nat1_F!F11</f>
        <v>444369.08</v>
      </c>
    </row>
    <row r="12" spans="1:6" x14ac:dyDescent="0.25">
      <c r="A12" s="19" t="s">
        <v>94</v>
      </c>
      <c r="B12" s="5">
        <f>Nat1_H!B12+Nat1_F!B12</f>
        <v>11216.2</v>
      </c>
      <c r="C12" s="5">
        <f>Nat1_H!C12+Nat1_F!C12</f>
        <v>40039.53</v>
      </c>
      <c r="D12" s="5">
        <f>Nat1_H!D12+Nat1_F!D12</f>
        <v>219714.06</v>
      </c>
      <c r="E12" s="5">
        <f>Nat1_H!E12+Nat1_F!E12</f>
        <v>130855.51</v>
      </c>
      <c r="F12" s="12">
        <f>Nat1_H!F12+Nat1_F!F12</f>
        <v>401825.3</v>
      </c>
    </row>
    <row r="13" spans="1:6" x14ac:dyDescent="0.25">
      <c r="A13" s="19" t="s">
        <v>95</v>
      </c>
      <c r="B13" s="5">
        <f>Nat1_H!B13+Nat1_F!B13</f>
        <v>5430.75</v>
      </c>
      <c r="C13" s="5">
        <f>Nat1_H!C13+Nat1_F!C13</f>
        <v>11396.41</v>
      </c>
      <c r="D13" s="5">
        <f>Nat1_H!D13+Nat1_F!D13</f>
        <v>99859.26999999999</v>
      </c>
      <c r="E13" s="5">
        <f>Nat1_H!E13+Nat1_F!E13</f>
        <v>39861.870000000003</v>
      </c>
      <c r="F13" s="12">
        <f>Nat1_H!F13+Nat1_F!F13</f>
        <v>156548.29999999999</v>
      </c>
    </row>
    <row r="14" spans="1:6" x14ac:dyDescent="0.25">
      <c r="A14" s="19" t="s">
        <v>96</v>
      </c>
      <c r="B14" s="5">
        <f>Nat1_H!B14+Nat1_F!B14</f>
        <v>34659.660000000003</v>
      </c>
      <c r="C14" s="5">
        <f>Nat1_H!C14+Nat1_F!C14</f>
        <v>89325.84</v>
      </c>
      <c r="D14" s="5">
        <f>Nat1_H!D14+Nat1_F!D14</f>
        <v>354885.7</v>
      </c>
      <c r="E14" s="5">
        <f>Nat1_H!E14+Nat1_F!E14</f>
        <v>72037.41</v>
      </c>
      <c r="F14" s="12">
        <f>Nat1_H!F14+Nat1_F!F14</f>
        <v>550908.6100000001</v>
      </c>
    </row>
    <row r="15" spans="1:6" x14ac:dyDescent="0.25">
      <c r="A15" s="19" t="s">
        <v>97</v>
      </c>
      <c r="B15" s="5">
        <f>Nat1_H!B15+Nat1_F!B15</f>
        <v>4744.6099999999997</v>
      </c>
      <c r="C15" s="5">
        <f>Nat1_H!C15+Nat1_F!C15</f>
        <v>14084.82</v>
      </c>
      <c r="D15" s="5">
        <f>Nat1_H!D15+Nat1_F!D15</f>
        <v>111793.66</v>
      </c>
      <c r="E15" s="5">
        <f>Nat1_H!E15+Nat1_F!E15</f>
        <v>40709.51</v>
      </c>
      <c r="F15" s="12">
        <f>Nat1_H!F15+Nat1_F!F15</f>
        <v>171332.6</v>
      </c>
    </row>
    <row r="16" spans="1:6" x14ac:dyDescent="0.25">
      <c r="A16" s="19" t="s">
        <v>98</v>
      </c>
      <c r="B16" s="5">
        <f>Nat1_H!B16+Nat1_F!B16</f>
        <v>35140.149999999994</v>
      </c>
      <c r="C16" s="5">
        <f>Nat1_H!C16+Nat1_F!C16</f>
        <v>77033.56</v>
      </c>
      <c r="D16" s="5">
        <f>Nat1_H!D16+Nat1_F!D16</f>
        <v>323568.76</v>
      </c>
      <c r="E16" s="5">
        <f>Nat1_H!E16+Nat1_F!E16</f>
        <v>78396.679999999993</v>
      </c>
      <c r="F16" s="12">
        <f>Nat1_H!F16+Nat1_F!F16</f>
        <v>514139.14999999997</v>
      </c>
    </row>
    <row r="17" spans="1:6" x14ac:dyDescent="0.25">
      <c r="A17" s="20" t="s">
        <v>85</v>
      </c>
      <c r="B17" s="10">
        <f>Nat1_H!B17+Nat1_F!B17</f>
        <v>316437.70999999996</v>
      </c>
      <c r="C17" s="10">
        <f>Nat1_H!C17+Nat1_F!C17</f>
        <v>528733.33000000007</v>
      </c>
      <c r="D17" s="10">
        <f>Nat1_H!D17+Nat1_F!D17</f>
        <v>3322169.7899999996</v>
      </c>
      <c r="E17" s="10">
        <f>Nat1_H!E17+Nat1_F!E17</f>
        <v>2064026.2700000003</v>
      </c>
      <c r="F17" s="13">
        <f>Nat1_H!F17+Nat1_F!F17</f>
        <v>6231367.0999999996</v>
      </c>
    </row>
    <row r="18" spans="1:6" x14ac:dyDescent="0.25">
      <c r="A18" s="48" t="s">
        <v>297</v>
      </c>
      <c r="B18" s="40"/>
      <c r="C18" s="40"/>
      <c r="D18" s="40"/>
      <c r="E18" s="40"/>
      <c r="F18" s="40"/>
    </row>
    <row r="19" spans="1:6" x14ac:dyDescent="0.25">
      <c r="A19" s="48" t="s">
        <v>129</v>
      </c>
      <c r="B19" s="40"/>
      <c r="C19" s="40"/>
      <c r="D19" s="40"/>
      <c r="E19" s="40"/>
      <c r="F19" s="40"/>
    </row>
    <row r="20" spans="1:6" x14ac:dyDescent="0.25">
      <c r="A20" s="48" t="str">
        <f>IF(1&lt;2,"Lecture : " &amp;ROUND(D5,0)&amp;" immigrés de 25 à 54 ans sont devenus français par acquisition.","")</f>
        <v>Lecture : 1225365 immigrés de 25 à 54 ans sont devenus français par acquisition.</v>
      </c>
      <c r="B20" s="40"/>
      <c r="C20" s="40"/>
      <c r="D20" s="40"/>
      <c r="E20" s="40"/>
      <c r="F20" s="40"/>
    </row>
    <row r="21" spans="1:6" x14ac:dyDescent="0.25">
      <c r="A21" s="39" t="s">
        <v>745</v>
      </c>
      <c r="B21" s="40"/>
      <c r="C21" s="40"/>
      <c r="D21" s="40"/>
      <c r="E21" s="40"/>
      <c r="F21" s="40"/>
    </row>
    <row r="23" spans="1:6" x14ac:dyDescent="0.25">
      <c r="A23" s="3" t="s">
        <v>70</v>
      </c>
    </row>
    <row r="24" spans="1:6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6" x14ac:dyDescent="0.25">
      <c r="A25" s="17" t="s">
        <v>86</v>
      </c>
      <c r="B25" s="5">
        <f>Nat1_H!B25+Nat1_F!B25</f>
        <v>10759953.859999999</v>
      </c>
      <c r="C25" s="5">
        <f>Nat1_H!C25+Nat1_F!C25</f>
        <v>6906928.8000000007</v>
      </c>
      <c r="D25" s="5">
        <f>Nat1_H!D25+Nat1_F!D25</f>
        <v>21002175.59</v>
      </c>
      <c r="E25" s="5">
        <f>Nat1_H!E25+Nat1_F!E25</f>
        <v>18566295.98</v>
      </c>
      <c r="F25" s="11">
        <f>Nat1_H!F25+Nat1_F!F25</f>
        <v>57235354.230000004</v>
      </c>
    </row>
    <row r="26" spans="1:6" x14ac:dyDescent="0.25">
      <c r="A26" s="19" t="s">
        <v>87</v>
      </c>
      <c r="B26" s="5">
        <f>Nat1_H!B26+Nat1_F!B26</f>
        <v>45067.19</v>
      </c>
      <c r="C26" s="5">
        <f>Nat1_H!C26+Nat1_F!C26</f>
        <v>125612.73000000001</v>
      </c>
      <c r="D26" s="5">
        <f>Nat1_H!D26+Nat1_F!D26</f>
        <v>239739.11</v>
      </c>
      <c r="E26" s="5">
        <f>Nat1_H!E26+Nat1_F!E26</f>
        <v>135895.94</v>
      </c>
      <c r="F26" s="12">
        <f>Nat1_H!F26+Nat1_F!F26</f>
        <v>546314.97</v>
      </c>
    </row>
    <row r="27" spans="1:6" x14ac:dyDescent="0.25">
      <c r="A27" s="19" t="s">
        <v>88</v>
      </c>
      <c r="B27" s="5">
        <f>Nat1_H!B27+Nat1_F!B27</f>
        <v>37514.699999999997</v>
      </c>
      <c r="C27" s="5">
        <f>Nat1_H!C27+Nat1_F!C27</f>
        <v>9314.34</v>
      </c>
      <c r="D27" s="5">
        <f>Nat1_H!D27+Nat1_F!D27</f>
        <v>22908.68</v>
      </c>
      <c r="E27" s="5">
        <f>Nat1_H!E27+Nat1_F!E27</f>
        <v>1544.1999999999998</v>
      </c>
      <c r="F27" s="12">
        <f>Nat1_H!F27+Nat1_F!F27</f>
        <v>71281.919999999998</v>
      </c>
    </row>
    <row r="28" spans="1:6" x14ac:dyDescent="0.25">
      <c r="A28" s="19" t="s">
        <v>89</v>
      </c>
      <c r="B28" s="5">
        <f>Nat1_H!B28+Nat1_F!B28</f>
        <v>8946.4500000000007</v>
      </c>
      <c r="C28" s="5">
        <f>Nat1_H!C28+Nat1_F!C28</f>
        <v>1224.25</v>
      </c>
      <c r="D28" s="5">
        <f>Nat1_H!D28+Nat1_F!D28</f>
        <v>4548.55</v>
      </c>
      <c r="E28" s="5">
        <f>Nat1_H!E28+Nat1_F!E28</f>
        <v>3461.72</v>
      </c>
      <c r="F28" s="12">
        <f>Nat1_H!F28+Nat1_F!F28</f>
        <v>18180.97</v>
      </c>
    </row>
    <row r="29" spans="1:6" x14ac:dyDescent="0.25">
      <c r="A29" s="19" t="s">
        <v>90</v>
      </c>
      <c r="B29" s="5">
        <f>Nat1_H!B29+Nat1_F!B29</f>
        <v>7690.91</v>
      </c>
      <c r="C29" s="5">
        <f>Nat1_H!C29+Nat1_F!C29</f>
        <v>790.12</v>
      </c>
      <c r="D29" s="5">
        <f>Nat1_H!D29+Nat1_F!D29</f>
        <v>4244.2299999999996</v>
      </c>
      <c r="E29" s="5">
        <f>Nat1_H!E29+Nat1_F!E29</f>
        <v>1353.38</v>
      </c>
      <c r="F29" s="12">
        <f>Nat1_H!F29+Nat1_F!F29</f>
        <v>14078.64</v>
      </c>
    </row>
    <row r="30" spans="1:6" x14ac:dyDescent="0.25">
      <c r="A30" s="19" t="s">
        <v>91</v>
      </c>
      <c r="B30" s="5">
        <f>Nat1_H!B30+Nat1_F!B30</f>
        <v>45909.919999999998</v>
      </c>
      <c r="C30" s="5">
        <f>Nat1_H!C30+Nat1_F!C30</f>
        <v>4833.26</v>
      </c>
      <c r="D30" s="5">
        <f>Nat1_H!D30+Nat1_F!D30</f>
        <v>4237.6499999999996</v>
      </c>
      <c r="E30" s="5">
        <f>Nat1_H!E30+Nat1_F!E30</f>
        <v>3212.08</v>
      </c>
      <c r="F30" s="12">
        <f>Nat1_H!F30+Nat1_F!F30</f>
        <v>58192.91</v>
      </c>
    </row>
    <row r="31" spans="1:6" x14ac:dyDescent="0.25">
      <c r="A31" s="19" t="s">
        <v>92</v>
      </c>
      <c r="B31" s="5">
        <f>Nat1_H!B31+Nat1_F!B31</f>
        <v>26896.13</v>
      </c>
      <c r="C31" s="5">
        <f>Nat1_H!C31+Nat1_F!C31</f>
        <v>990.75</v>
      </c>
      <c r="D31" s="5">
        <f>Nat1_H!D31+Nat1_F!D31</f>
        <v>1909.23</v>
      </c>
      <c r="E31" s="5">
        <f>Nat1_H!E31+Nat1_F!E31</f>
        <v>1769.27</v>
      </c>
      <c r="F31" s="12">
        <f>Nat1_H!F31+Nat1_F!F31</f>
        <v>31565.379999999997</v>
      </c>
    </row>
    <row r="32" spans="1:6" x14ac:dyDescent="0.25">
      <c r="A32" s="19" t="s">
        <v>93</v>
      </c>
      <c r="B32" s="5">
        <f>Nat1_H!B32+Nat1_F!B32</f>
        <v>62692.04</v>
      </c>
      <c r="C32" s="5">
        <f>Nat1_H!C32+Nat1_F!C32</f>
        <v>1139.1300000000001</v>
      </c>
      <c r="D32" s="5">
        <f>Nat1_H!D32+Nat1_F!D32</f>
        <v>3736.02</v>
      </c>
      <c r="E32" s="5">
        <f>Nat1_H!E32+Nat1_F!E32</f>
        <v>5998.3099999999995</v>
      </c>
      <c r="F32" s="12">
        <f>Nat1_H!F32+Nat1_F!F32</f>
        <v>73565.5</v>
      </c>
    </row>
    <row r="33" spans="1:6" x14ac:dyDescent="0.25">
      <c r="A33" s="19" t="s">
        <v>94</v>
      </c>
      <c r="B33" s="5">
        <f>Nat1_H!B33+Nat1_F!B33</f>
        <v>64311.46</v>
      </c>
      <c r="C33" s="5">
        <f>Nat1_H!C33+Nat1_F!C33</f>
        <v>1580.8600000000001</v>
      </c>
      <c r="D33" s="5">
        <f>Nat1_H!D33+Nat1_F!D33</f>
        <v>3386.2300000000005</v>
      </c>
      <c r="E33" s="5">
        <f>Nat1_H!E33+Nat1_F!E33</f>
        <v>1217.4100000000001</v>
      </c>
      <c r="F33" s="12">
        <f>Nat1_H!F33+Nat1_F!F33</f>
        <v>70495.959999999992</v>
      </c>
    </row>
    <row r="34" spans="1:6" x14ac:dyDescent="0.25">
      <c r="A34" s="19" t="s">
        <v>95</v>
      </c>
      <c r="B34" s="5">
        <f>Nat1_H!B34+Nat1_F!B34</f>
        <v>25773.41</v>
      </c>
      <c r="C34" s="5">
        <f>Nat1_H!C34+Nat1_F!C34</f>
        <v>755.66</v>
      </c>
      <c r="D34" s="5">
        <f>Nat1_H!D34+Nat1_F!D34</f>
        <v>3254.7799999999997</v>
      </c>
      <c r="E34" s="5">
        <f>Nat1_H!E34+Nat1_F!E34</f>
        <v>601.04</v>
      </c>
      <c r="F34" s="12">
        <f>Nat1_H!F34+Nat1_F!F34</f>
        <v>30384.89</v>
      </c>
    </row>
    <row r="35" spans="1:6" x14ac:dyDescent="0.25">
      <c r="A35" s="19" t="s">
        <v>96</v>
      </c>
      <c r="B35" s="5">
        <f>Nat1_H!B35+Nat1_F!B35</f>
        <v>137794.09000000003</v>
      </c>
      <c r="C35" s="5">
        <f>Nat1_H!C35+Nat1_F!C35</f>
        <v>2548.81</v>
      </c>
      <c r="D35" s="5">
        <f>Nat1_H!D35+Nat1_F!D35</f>
        <v>3786.08</v>
      </c>
      <c r="E35" s="5">
        <f>Nat1_H!E35+Nat1_F!E35</f>
        <v>1209.54</v>
      </c>
      <c r="F35" s="12">
        <f>Nat1_H!F35+Nat1_F!F35</f>
        <v>145338.52000000002</v>
      </c>
    </row>
    <row r="36" spans="1:6" x14ac:dyDescent="0.25">
      <c r="A36" s="19" t="s">
        <v>97</v>
      </c>
      <c r="B36" s="5">
        <f>Nat1_H!B36+Nat1_F!B36</f>
        <v>37529.72</v>
      </c>
      <c r="C36" s="5">
        <f>Nat1_H!C36+Nat1_F!C36</f>
        <v>1168.0900000000001</v>
      </c>
      <c r="D36" s="5">
        <f>Nat1_H!D36+Nat1_F!D36</f>
        <v>1520.96</v>
      </c>
      <c r="E36" s="5">
        <f>Nat1_H!E36+Nat1_F!E36</f>
        <v>219.45999999999998</v>
      </c>
      <c r="F36" s="12">
        <f>Nat1_H!F36+Nat1_F!F36</f>
        <v>40438.229999999996</v>
      </c>
    </row>
    <row r="37" spans="1:6" x14ac:dyDescent="0.25">
      <c r="A37" s="19" t="s">
        <v>98</v>
      </c>
      <c r="B37" s="5">
        <f>Nat1_H!B37+Nat1_F!B37</f>
        <v>64892.94</v>
      </c>
      <c r="C37" s="5">
        <f>Nat1_H!C37+Nat1_F!C37</f>
        <v>2959.44</v>
      </c>
      <c r="D37" s="5">
        <f>Nat1_H!D37+Nat1_F!D37</f>
        <v>3261.44</v>
      </c>
      <c r="E37" s="5">
        <f>Nat1_H!E37+Nat1_F!E37</f>
        <v>1459.99</v>
      </c>
      <c r="F37" s="12">
        <f>Nat1_H!F37+Nat1_F!F37</f>
        <v>72573.81</v>
      </c>
    </row>
    <row r="38" spans="1:6" x14ac:dyDescent="0.25">
      <c r="A38" s="20" t="s">
        <v>85</v>
      </c>
      <c r="B38" s="10">
        <f>Nat1_H!B38+Nat1_F!B38</f>
        <v>11324972.819999998</v>
      </c>
      <c r="C38" s="10">
        <f>Nat1_H!C38+Nat1_F!C38</f>
        <v>7059846.2400000002</v>
      </c>
      <c r="D38" s="10">
        <f>Nat1_H!D38+Nat1_F!D38</f>
        <v>21298708.549999993</v>
      </c>
      <c r="E38" s="10">
        <f>Nat1_H!E38+Nat1_F!E38</f>
        <v>18724238.32</v>
      </c>
      <c r="F38" s="13">
        <f>Nat1_H!F38+Nat1_F!F38</f>
        <v>58407765.93</v>
      </c>
    </row>
    <row r="39" spans="1:6" x14ac:dyDescent="0.25">
      <c r="A39" s="48" t="s">
        <v>129</v>
      </c>
      <c r="B39" s="40"/>
      <c r="C39" s="40"/>
      <c r="D39" s="40"/>
      <c r="E39" s="40"/>
      <c r="F39" s="40"/>
    </row>
    <row r="40" spans="1:6" x14ac:dyDescent="0.25">
      <c r="A40" s="48" t="str">
        <f>IF(1&lt;2,"Lecture : "&amp;ROUND(D26,0)&amp;" non-immigrés de 25 à 54 ans sont devenus français par acquisition (ils étaient donc nés en France de nationalité étrangère).","")</f>
        <v>Lecture : 239739 non-immigrés de 25 à 54 ans sont devenus français par acquisition (ils étaient donc nés en France de nationalité étrangère).</v>
      </c>
      <c r="B40" s="40"/>
      <c r="C40" s="40"/>
      <c r="D40" s="40"/>
      <c r="E40" s="40"/>
      <c r="F40" s="40"/>
    </row>
    <row r="41" spans="1:6" x14ac:dyDescent="0.25">
      <c r="A41" s="39" t="s">
        <v>745</v>
      </c>
      <c r="B41" s="40"/>
      <c r="C41" s="40"/>
      <c r="D41" s="40"/>
      <c r="E41" s="40"/>
      <c r="F41" s="40"/>
    </row>
    <row r="43" spans="1:6" x14ac:dyDescent="0.25">
      <c r="A43" s="3" t="s">
        <v>28</v>
      </c>
    </row>
    <row r="44" spans="1:6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</row>
    <row r="45" spans="1:6" x14ac:dyDescent="0.25">
      <c r="A45" s="17" t="s">
        <v>86</v>
      </c>
      <c r="B45" s="5">
        <f>Nat1_H!B45+Nat1_F!B45</f>
        <v>10759953.859999999</v>
      </c>
      <c r="C45" s="5">
        <f>Nat1_H!C45+Nat1_F!C45</f>
        <v>6906928.8000000007</v>
      </c>
      <c r="D45" s="5">
        <f>Nat1_H!D45+Nat1_F!D45</f>
        <v>21002175.59</v>
      </c>
      <c r="E45" s="5">
        <f>Nat1_H!E45+Nat1_F!E45</f>
        <v>18566295.98</v>
      </c>
      <c r="F45" s="11">
        <f>Nat1_H!F45+Nat1_F!F45</f>
        <v>57235354.230000004</v>
      </c>
    </row>
    <row r="46" spans="1:6" x14ac:dyDescent="0.25">
      <c r="A46" s="19" t="s">
        <v>87</v>
      </c>
      <c r="B46" s="5">
        <f>Nat1_H!B46+Nat1_F!B46</f>
        <v>116009.91999999998</v>
      </c>
      <c r="C46" s="5">
        <f>Nat1_H!C46+Nat1_F!C46</f>
        <v>262632.42000000004</v>
      </c>
      <c r="D46" s="5">
        <f>Nat1_H!D46+Nat1_F!D46</f>
        <v>1465103.9</v>
      </c>
      <c r="E46" s="5">
        <f>Nat1_H!E46+Nat1_F!E46</f>
        <v>1109566.81</v>
      </c>
      <c r="F46" s="12">
        <f>Nat1_H!F46+Nat1_F!F46</f>
        <v>2953313.05</v>
      </c>
    </row>
    <row r="47" spans="1:6" x14ac:dyDescent="0.25">
      <c r="A47" s="19" t="s">
        <v>88</v>
      </c>
      <c r="B47" s="5">
        <f>Nat1_H!B47+Nat1_F!B47</f>
        <v>63630.34</v>
      </c>
      <c r="C47" s="5">
        <f>Nat1_H!C47+Nat1_F!C47</f>
        <v>38653.410000000003</v>
      </c>
      <c r="D47" s="5">
        <f>Nat1_H!D47+Nat1_F!D47</f>
        <v>246700.83</v>
      </c>
      <c r="E47" s="5">
        <f>Nat1_H!E47+Nat1_F!E47</f>
        <v>199379.45</v>
      </c>
      <c r="F47" s="12">
        <f>Nat1_H!F47+Nat1_F!F47</f>
        <v>548364.03</v>
      </c>
    </row>
    <row r="48" spans="1:6" x14ac:dyDescent="0.25">
      <c r="A48" s="19" t="s">
        <v>89</v>
      </c>
      <c r="B48" s="5">
        <f>Nat1_H!B48+Nat1_F!B48</f>
        <v>27863.18</v>
      </c>
      <c r="C48" s="5">
        <f>Nat1_H!C48+Nat1_F!C48</f>
        <v>15237.7</v>
      </c>
      <c r="D48" s="5">
        <f>Nat1_H!D48+Nat1_F!D48</f>
        <v>71034.149999999994</v>
      </c>
      <c r="E48" s="5">
        <f>Nat1_H!E48+Nat1_F!E48</f>
        <v>87931.09</v>
      </c>
      <c r="F48" s="12">
        <f>Nat1_H!F48+Nat1_F!F48</f>
        <v>202066.12</v>
      </c>
    </row>
    <row r="49" spans="1:6" x14ac:dyDescent="0.25">
      <c r="A49" s="19" t="s">
        <v>90</v>
      </c>
      <c r="B49" s="5">
        <f>Nat1_H!B49+Nat1_F!B49</f>
        <v>28168.95</v>
      </c>
      <c r="C49" s="5">
        <f>Nat1_H!C49+Nat1_F!C49</f>
        <v>11524.41</v>
      </c>
      <c r="D49" s="5">
        <f>Nat1_H!D49+Nat1_F!D49</f>
        <v>61486.99</v>
      </c>
      <c r="E49" s="5">
        <f>Nat1_H!E49+Nat1_F!E49</f>
        <v>61843.31</v>
      </c>
      <c r="F49" s="12">
        <f>Nat1_H!F49+Nat1_F!F49</f>
        <v>163023.66</v>
      </c>
    </row>
    <row r="50" spans="1:6" x14ac:dyDescent="0.25">
      <c r="A50" s="19" t="s">
        <v>91</v>
      </c>
      <c r="B50" s="5">
        <f>Nat1_H!B50+Nat1_F!B50</f>
        <v>92454.709999999992</v>
      </c>
      <c r="C50" s="5">
        <f>Nat1_H!C50+Nat1_F!C50</f>
        <v>55254.93</v>
      </c>
      <c r="D50" s="5">
        <f>Nat1_H!D50+Nat1_F!D50</f>
        <v>297415.24</v>
      </c>
      <c r="E50" s="5">
        <f>Nat1_H!E50+Nat1_F!E50</f>
        <v>188122.68</v>
      </c>
      <c r="F50" s="12">
        <f>Nat1_H!F50+Nat1_F!F50</f>
        <v>633247.56000000006</v>
      </c>
    </row>
    <row r="51" spans="1:6" x14ac:dyDescent="0.25">
      <c r="A51" s="19" t="s">
        <v>92</v>
      </c>
      <c r="B51" s="5">
        <f>Nat1_H!B51+Nat1_F!B51</f>
        <v>55576.75</v>
      </c>
      <c r="C51" s="5">
        <f>Nat1_H!C51+Nat1_F!C51</f>
        <v>30401.66</v>
      </c>
      <c r="D51" s="5">
        <f>Nat1_H!D51+Nat1_F!D51</f>
        <v>108716.72</v>
      </c>
      <c r="E51" s="5">
        <f>Nat1_H!E51+Nat1_F!E51</f>
        <v>37149.300000000003</v>
      </c>
      <c r="F51" s="12">
        <f>Nat1_H!F51+Nat1_F!F51</f>
        <v>231844.43</v>
      </c>
    </row>
    <row r="52" spans="1:6" x14ac:dyDescent="0.25">
      <c r="A52" s="19" t="s">
        <v>93</v>
      </c>
      <c r="B52" s="5">
        <f>Nat1_H!B52+Nat1_F!B52</f>
        <v>76259.83</v>
      </c>
      <c r="C52" s="5">
        <f>Nat1_H!C52+Nat1_F!C52</f>
        <v>27053.22</v>
      </c>
      <c r="D52" s="5">
        <f>Nat1_H!D52+Nat1_F!D52</f>
        <v>243213.98</v>
      </c>
      <c r="E52" s="5">
        <f>Nat1_H!E52+Nat1_F!E52</f>
        <v>171407.55</v>
      </c>
      <c r="F52" s="12">
        <f>Nat1_H!F52+Nat1_F!F52</f>
        <v>517934.57999999996</v>
      </c>
    </row>
    <row r="53" spans="1:6" x14ac:dyDescent="0.25">
      <c r="A53" s="19" t="s">
        <v>94</v>
      </c>
      <c r="B53" s="5">
        <f>Nat1_H!B53+Nat1_F!B53</f>
        <v>75527.66</v>
      </c>
      <c r="C53" s="5">
        <f>Nat1_H!C53+Nat1_F!C53</f>
        <v>41620.39</v>
      </c>
      <c r="D53" s="5">
        <f>Nat1_H!D53+Nat1_F!D53</f>
        <v>223100.28999999998</v>
      </c>
      <c r="E53" s="5">
        <f>Nat1_H!E53+Nat1_F!E53</f>
        <v>132072.91999999998</v>
      </c>
      <c r="F53" s="12">
        <f>Nat1_H!F53+Nat1_F!F53</f>
        <v>472321.26</v>
      </c>
    </row>
    <row r="54" spans="1:6" x14ac:dyDescent="0.25">
      <c r="A54" s="19" t="s">
        <v>95</v>
      </c>
      <c r="B54" s="5">
        <f>Nat1_H!B54+Nat1_F!B54</f>
        <v>31204.16</v>
      </c>
      <c r="C54" s="5">
        <f>Nat1_H!C54+Nat1_F!C54</f>
        <v>12152.07</v>
      </c>
      <c r="D54" s="5">
        <f>Nat1_H!D54+Nat1_F!D54</f>
        <v>103114.04999999999</v>
      </c>
      <c r="E54" s="5">
        <f>Nat1_H!E54+Nat1_F!E54</f>
        <v>40462.910000000003</v>
      </c>
      <c r="F54" s="12">
        <f>Nat1_H!F54+Nat1_F!F54</f>
        <v>186933.19</v>
      </c>
    </row>
    <row r="55" spans="1:6" x14ac:dyDescent="0.25">
      <c r="A55" s="19" t="s">
        <v>96</v>
      </c>
      <c r="B55" s="5">
        <f>Nat1_H!B55+Nat1_F!B55</f>
        <v>172453.75</v>
      </c>
      <c r="C55" s="5">
        <f>Nat1_H!C55+Nat1_F!C55</f>
        <v>91874.65</v>
      </c>
      <c r="D55" s="5">
        <f>Nat1_H!D55+Nat1_F!D55</f>
        <v>358671.78</v>
      </c>
      <c r="E55" s="5">
        <f>Nat1_H!E55+Nat1_F!E55</f>
        <v>73246.95</v>
      </c>
      <c r="F55" s="12">
        <f>Nat1_H!F55+Nat1_F!F55</f>
        <v>696247.13000000012</v>
      </c>
    </row>
    <row r="56" spans="1:6" x14ac:dyDescent="0.25">
      <c r="A56" s="19" t="s">
        <v>97</v>
      </c>
      <c r="B56" s="5">
        <f>Nat1_H!B56+Nat1_F!B56</f>
        <v>42274.329999999994</v>
      </c>
      <c r="C56" s="5">
        <f>Nat1_H!C56+Nat1_F!C56</f>
        <v>15252.91</v>
      </c>
      <c r="D56" s="5">
        <f>Nat1_H!D56+Nat1_F!D56</f>
        <v>113314.62</v>
      </c>
      <c r="E56" s="5">
        <f>Nat1_H!E56+Nat1_F!E56</f>
        <v>40928.97</v>
      </c>
      <c r="F56" s="12">
        <f>Nat1_H!F56+Nat1_F!F56</f>
        <v>211770.83000000002</v>
      </c>
    </row>
    <row r="57" spans="1:6" x14ac:dyDescent="0.25">
      <c r="A57" s="19" t="s">
        <v>98</v>
      </c>
      <c r="B57" s="5">
        <f>Nat1_H!B57+Nat1_F!B57</f>
        <v>100033.09</v>
      </c>
      <c r="C57" s="5">
        <f>Nat1_H!C57+Nat1_F!C57</f>
        <v>79993</v>
      </c>
      <c r="D57" s="5">
        <f>Nat1_H!D57+Nat1_F!D57</f>
        <v>326830.19999999995</v>
      </c>
      <c r="E57" s="5">
        <f>Nat1_H!E57+Nat1_F!E57</f>
        <v>79856.67</v>
      </c>
      <c r="F57" s="12">
        <f>Nat1_H!F57+Nat1_F!F57</f>
        <v>586712.96</v>
      </c>
    </row>
    <row r="58" spans="1:6" x14ac:dyDescent="0.25">
      <c r="A58" s="20" t="s">
        <v>85</v>
      </c>
      <c r="B58" s="10">
        <f>Nat1_H!B58+Nat1_F!B58</f>
        <v>11641410.529999997</v>
      </c>
      <c r="C58" s="10">
        <f>Nat1_H!C58+Nat1_F!C58</f>
        <v>7588579.5700000003</v>
      </c>
      <c r="D58" s="10">
        <f>Nat1_H!D58+Nat1_F!D58</f>
        <v>24620878.339999992</v>
      </c>
      <c r="E58" s="10">
        <f>Nat1_H!E58+Nat1_F!E58</f>
        <v>20788264.589999996</v>
      </c>
      <c r="F58" s="13">
        <f>Nat1_H!F58+Nat1_F!F58</f>
        <v>64639133.030000001</v>
      </c>
    </row>
    <row r="59" spans="1:6" x14ac:dyDescent="0.25">
      <c r="A59" s="48" t="s">
        <v>129</v>
      </c>
    </row>
    <row r="60" spans="1:6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89" workbookViewId="0">
      <selection activeCell="A109" sqref="A109"/>
    </sheetView>
  </sheetViews>
  <sheetFormatPr baseColWidth="10" defaultRowHeight="15" x14ac:dyDescent="0.25"/>
  <cols>
    <col min="1" max="1" width="22.85546875" style="2" customWidth="1"/>
    <col min="2" max="2" width="14.28515625" style="2" bestFit="1" customWidth="1"/>
    <col min="3" max="3" width="13.140625" style="2" customWidth="1"/>
    <col min="4" max="4" width="12.7109375" style="2" customWidth="1"/>
    <col min="5" max="5" width="12.85546875" style="2" bestFit="1" customWidth="1"/>
    <col min="6" max="6" width="15.28515625" style="2" bestFit="1" customWidth="1"/>
    <col min="7" max="7" width="13.140625" style="2" customWidth="1"/>
    <col min="8" max="9" width="11.42578125" style="2"/>
    <col min="10" max="10" width="15.28515625" style="2" bestFit="1" customWidth="1"/>
    <col min="11" max="11" width="14.28515625" style="2" bestFit="1" customWidth="1"/>
    <col min="12" max="12" width="14.28515625" style="2" customWidth="1"/>
    <col min="13" max="13" width="14.28515625" style="2" bestFit="1" customWidth="1"/>
    <col min="14" max="14" width="15.28515625" style="2" bestFit="1" customWidth="1"/>
    <col min="15" max="16384" width="11.42578125" style="2"/>
  </cols>
  <sheetData>
    <row r="1" spans="1:14" x14ac:dyDescent="0.25">
      <c r="A1" s="1" t="s">
        <v>278</v>
      </c>
    </row>
    <row r="3" spans="1:14" x14ac:dyDescent="0.25">
      <c r="B3" s="37" t="s">
        <v>69</v>
      </c>
      <c r="C3" s="38" t="s">
        <v>70</v>
      </c>
      <c r="D3" s="52" t="s">
        <v>85</v>
      </c>
      <c r="E3" s="37" t="s">
        <v>121</v>
      </c>
      <c r="F3" s="38" t="s">
        <v>180</v>
      </c>
      <c r="G3" s="52" t="s">
        <v>85</v>
      </c>
    </row>
    <row r="4" spans="1:14" x14ac:dyDescent="0.25">
      <c r="A4" s="8" t="s">
        <v>181</v>
      </c>
      <c r="B4" s="18">
        <v>75413.710000000006</v>
      </c>
      <c r="C4" s="22">
        <v>567936.29</v>
      </c>
      <c r="D4" s="54">
        <f>B4+C4</f>
        <v>643350</v>
      </c>
      <c r="E4" s="26">
        <v>56159.96</v>
      </c>
      <c r="F4" s="27">
        <v>587190.03</v>
      </c>
      <c r="G4" s="54">
        <f>E4+F4</f>
        <v>643349.99</v>
      </c>
      <c r="H4" s="79"/>
    </row>
    <row r="5" spans="1:14" x14ac:dyDescent="0.25">
      <c r="A5" s="9" t="s">
        <v>182</v>
      </c>
      <c r="B5" s="18">
        <v>23634.880000000001</v>
      </c>
      <c r="C5" s="22">
        <v>510855.12</v>
      </c>
      <c r="D5" s="55">
        <f>B5+C5</f>
        <v>534490</v>
      </c>
      <c r="E5" s="18">
        <v>17037.349999999999</v>
      </c>
      <c r="F5" s="22">
        <v>517452.65</v>
      </c>
      <c r="G5" s="55">
        <f>E5+F5</f>
        <v>534490</v>
      </c>
      <c r="H5" s="79"/>
      <c r="N5" s="95"/>
    </row>
    <row r="6" spans="1:14" x14ac:dyDescent="0.25">
      <c r="A6" s="9" t="s">
        <v>183</v>
      </c>
      <c r="B6" s="18">
        <v>16684.349999999999</v>
      </c>
      <c r="C6" s="22">
        <v>321303.65000000002</v>
      </c>
      <c r="D6" s="55">
        <f t="shared" ref="D6:D69" si="0">B6+C6</f>
        <v>337988</v>
      </c>
      <c r="E6" s="18">
        <v>10911.62</v>
      </c>
      <c r="F6" s="22">
        <v>327076.38</v>
      </c>
      <c r="G6" s="55">
        <f t="shared" ref="G6:G69" si="1">E6+F6</f>
        <v>337988</v>
      </c>
      <c r="H6" s="79"/>
      <c r="J6" s="95"/>
      <c r="K6" s="95"/>
      <c r="N6" s="95"/>
    </row>
    <row r="7" spans="1:14" x14ac:dyDescent="0.25">
      <c r="A7" s="9" t="s">
        <v>184</v>
      </c>
      <c r="B7" s="18">
        <v>12782.19</v>
      </c>
      <c r="C7" s="22">
        <v>151132.81</v>
      </c>
      <c r="D7" s="55">
        <f t="shared" si="0"/>
        <v>163915</v>
      </c>
      <c r="E7" s="18">
        <v>8613.85</v>
      </c>
      <c r="F7" s="22">
        <v>155301.15</v>
      </c>
      <c r="G7" s="55">
        <f t="shared" si="1"/>
        <v>163915</v>
      </c>
      <c r="H7" s="79"/>
      <c r="J7" s="95"/>
      <c r="K7" s="95"/>
      <c r="N7" s="95"/>
    </row>
    <row r="8" spans="1:14" x14ac:dyDescent="0.25">
      <c r="A8" s="9" t="s">
        <v>185</v>
      </c>
      <c r="B8" s="18">
        <v>7781.6</v>
      </c>
      <c r="C8" s="22">
        <v>133502.39999999999</v>
      </c>
      <c r="D8" s="55">
        <f t="shared" si="0"/>
        <v>141284</v>
      </c>
      <c r="E8" s="18">
        <v>5023.63</v>
      </c>
      <c r="F8" s="22">
        <v>136260.37</v>
      </c>
      <c r="G8" s="55">
        <f t="shared" si="1"/>
        <v>141284</v>
      </c>
      <c r="H8" s="79"/>
      <c r="J8" s="95"/>
      <c r="K8" s="95"/>
      <c r="N8" s="95"/>
    </row>
    <row r="9" spans="1:14" x14ac:dyDescent="0.25">
      <c r="A9" s="9" t="s">
        <v>186</v>
      </c>
      <c r="B9" s="18">
        <v>155266.96</v>
      </c>
      <c r="C9" s="22">
        <v>928043.04</v>
      </c>
      <c r="D9" s="55">
        <f t="shared" si="0"/>
        <v>1083310</v>
      </c>
      <c r="E9" s="18">
        <v>115096.35</v>
      </c>
      <c r="F9" s="22">
        <v>968213.65</v>
      </c>
      <c r="G9" s="55">
        <f t="shared" si="1"/>
        <v>1083310</v>
      </c>
      <c r="H9" s="79"/>
      <c r="J9" s="95"/>
      <c r="K9" s="95"/>
      <c r="N9" s="95"/>
    </row>
    <row r="10" spans="1:14" x14ac:dyDescent="0.25">
      <c r="A10" s="9" t="s">
        <v>187</v>
      </c>
      <c r="B10" s="18">
        <v>16727.96</v>
      </c>
      <c r="C10" s="22">
        <v>308984.03999999998</v>
      </c>
      <c r="D10" s="55">
        <f t="shared" si="0"/>
        <v>325712</v>
      </c>
      <c r="E10" s="18">
        <v>11272.1</v>
      </c>
      <c r="F10" s="22">
        <v>314439.90000000002</v>
      </c>
      <c r="G10" s="55">
        <f t="shared" si="1"/>
        <v>325712</v>
      </c>
      <c r="H10" s="79"/>
      <c r="J10" s="95"/>
      <c r="K10" s="95"/>
      <c r="N10" s="95"/>
    </row>
    <row r="11" spans="1:14" x14ac:dyDescent="0.25">
      <c r="A11" s="9" t="s">
        <v>188</v>
      </c>
      <c r="B11" s="18">
        <v>15606.28</v>
      </c>
      <c r="C11" s="22">
        <v>257972.72</v>
      </c>
      <c r="D11" s="55">
        <f t="shared" si="0"/>
        <v>273579</v>
      </c>
      <c r="E11" s="18">
        <v>10872.24</v>
      </c>
      <c r="F11" s="22">
        <v>262706.77</v>
      </c>
      <c r="G11" s="55">
        <f t="shared" si="1"/>
        <v>273579.01</v>
      </c>
      <c r="H11" s="79"/>
      <c r="J11" s="95"/>
      <c r="K11" s="95"/>
      <c r="N11" s="95"/>
    </row>
    <row r="12" spans="1:14" x14ac:dyDescent="0.25">
      <c r="A12" s="9" t="s">
        <v>189</v>
      </c>
      <c r="B12" s="18">
        <v>12575.86</v>
      </c>
      <c r="C12" s="22">
        <v>140577.14000000001</v>
      </c>
      <c r="D12" s="55">
        <f t="shared" si="0"/>
        <v>153153</v>
      </c>
      <c r="E12" s="18">
        <v>7673.84</v>
      </c>
      <c r="F12" s="22">
        <v>145479.17000000001</v>
      </c>
      <c r="G12" s="55">
        <f t="shared" si="1"/>
        <v>153153.01</v>
      </c>
      <c r="H12" s="79"/>
      <c r="J12" s="95"/>
      <c r="K12" s="95"/>
      <c r="N12" s="95"/>
    </row>
    <row r="13" spans="1:14" x14ac:dyDescent="0.25">
      <c r="A13" s="9" t="s">
        <v>190</v>
      </c>
      <c r="B13" s="18">
        <v>24225.119999999999</v>
      </c>
      <c r="C13" s="22">
        <v>285794.88</v>
      </c>
      <c r="D13" s="55">
        <f t="shared" si="0"/>
        <v>310020</v>
      </c>
      <c r="E13" s="18">
        <v>16915.18</v>
      </c>
      <c r="F13" s="22">
        <v>293104.82</v>
      </c>
      <c r="G13" s="55">
        <f t="shared" si="1"/>
        <v>310020</v>
      </c>
      <c r="H13" s="79"/>
      <c r="J13" s="95"/>
      <c r="K13" s="95"/>
      <c r="N13" s="95"/>
    </row>
    <row r="14" spans="1:14" x14ac:dyDescent="0.25">
      <c r="A14" s="9" t="s">
        <v>191</v>
      </c>
      <c r="B14" s="18">
        <v>33783.050000000003</v>
      </c>
      <c r="C14" s="22">
        <v>336476.95</v>
      </c>
      <c r="D14" s="55">
        <f t="shared" si="0"/>
        <v>370260</v>
      </c>
      <c r="E14" s="18">
        <v>22699.89</v>
      </c>
      <c r="F14" s="22">
        <v>347560.11</v>
      </c>
      <c r="G14" s="55">
        <f t="shared" si="1"/>
        <v>370260</v>
      </c>
      <c r="H14" s="79"/>
      <c r="J14" s="95"/>
      <c r="K14" s="95"/>
      <c r="N14" s="95"/>
    </row>
    <row r="15" spans="1:14" x14ac:dyDescent="0.25">
      <c r="A15" s="9" t="s">
        <v>192</v>
      </c>
      <c r="B15" s="18">
        <v>14324.11</v>
      </c>
      <c r="C15" s="22">
        <v>264881.89</v>
      </c>
      <c r="D15" s="55">
        <f t="shared" si="0"/>
        <v>279206</v>
      </c>
      <c r="E15" s="18">
        <v>9486.41</v>
      </c>
      <c r="F15" s="22">
        <v>269719.57999999996</v>
      </c>
      <c r="G15" s="55">
        <f t="shared" si="1"/>
        <v>279205.98999999993</v>
      </c>
      <c r="H15" s="79"/>
      <c r="J15" s="95"/>
      <c r="K15" s="95"/>
      <c r="N15" s="95"/>
    </row>
    <row r="16" spans="1:14" x14ac:dyDescent="0.25">
      <c r="A16" s="9" t="s">
        <v>193</v>
      </c>
      <c r="B16" s="18">
        <v>221983.83</v>
      </c>
      <c r="C16" s="22">
        <v>1802178.17</v>
      </c>
      <c r="D16" s="55">
        <f t="shared" si="0"/>
        <v>2024162</v>
      </c>
      <c r="E16" s="18">
        <v>142731.20000000001</v>
      </c>
      <c r="F16" s="22">
        <v>1881430.8</v>
      </c>
      <c r="G16" s="55">
        <f t="shared" si="1"/>
        <v>2024162</v>
      </c>
      <c r="H16" s="79"/>
      <c r="J16" s="95"/>
      <c r="K16" s="95"/>
      <c r="N16" s="95"/>
    </row>
    <row r="17" spans="1:14" x14ac:dyDescent="0.25">
      <c r="A17" s="9" t="s">
        <v>194</v>
      </c>
      <c r="B17" s="18">
        <v>24898.93</v>
      </c>
      <c r="C17" s="22">
        <v>669103.06999999995</v>
      </c>
      <c r="D17" s="55">
        <f t="shared" si="0"/>
        <v>694002</v>
      </c>
      <c r="E17" s="18">
        <v>17057.32</v>
      </c>
      <c r="F17" s="22">
        <v>676944.67</v>
      </c>
      <c r="G17" s="55">
        <f t="shared" si="1"/>
        <v>694001.99</v>
      </c>
      <c r="H17" s="79"/>
      <c r="J17" s="95"/>
      <c r="K17" s="95"/>
      <c r="N17" s="95"/>
    </row>
    <row r="18" spans="1:14" x14ac:dyDescent="0.25">
      <c r="A18" s="9" t="s">
        <v>195</v>
      </c>
      <c r="B18" s="18">
        <v>3365.88</v>
      </c>
      <c r="C18" s="22">
        <v>141777.12</v>
      </c>
      <c r="D18" s="55">
        <f t="shared" si="0"/>
        <v>145143</v>
      </c>
      <c r="E18" s="18">
        <v>2338.16</v>
      </c>
      <c r="F18" s="22">
        <v>142804.84</v>
      </c>
      <c r="G18" s="55">
        <f t="shared" si="1"/>
        <v>145143</v>
      </c>
      <c r="H18" s="79"/>
      <c r="J18" s="95"/>
      <c r="K18" s="95"/>
      <c r="N18" s="95"/>
    </row>
    <row r="19" spans="1:14" x14ac:dyDescent="0.25">
      <c r="A19" s="9" t="s">
        <v>196</v>
      </c>
      <c r="B19" s="18">
        <v>19905.68</v>
      </c>
      <c r="C19" s="22">
        <v>332429.32</v>
      </c>
      <c r="D19" s="55">
        <f t="shared" si="0"/>
        <v>352335</v>
      </c>
      <c r="E19" s="18">
        <v>15333.97</v>
      </c>
      <c r="F19" s="22">
        <v>337001.02999999997</v>
      </c>
      <c r="G19" s="55">
        <f t="shared" si="1"/>
        <v>352334.99999999994</v>
      </c>
      <c r="H19" s="79"/>
      <c r="J19" s="95"/>
      <c r="K19" s="95"/>
      <c r="N19" s="95"/>
    </row>
    <row r="20" spans="1:14" x14ac:dyDescent="0.25">
      <c r="A20" s="9" t="s">
        <v>197</v>
      </c>
      <c r="B20" s="18">
        <v>23494.45</v>
      </c>
      <c r="C20" s="22">
        <v>620808.55000000005</v>
      </c>
      <c r="D20" s="55">
        <f t="shared" si="0"/>
        <v>644303</v>
      </c>
      <c r="E20" s="18">
        <v>15910.26</v>
      </c>
      <c r="F20" s="22">
        <v>628392.73</v>
      </c>
      <c r="G20" s="55">
        <f t="shared" si="1"/>
        <v>644302.99</v>
      </c>
      <c r="H20" s="79"/>
      <c r="J20" s="95"/>
      <c r="K20" s="95"/>
      <c r="N20" s="95"/>
    </row>
    <row r="21" spans="1:14" x14ac:dyDescent="0.25">
      <c r="A21" s="9" t="s">
        <v>198</v>
      </c>
      <c r="B21" s="18">
        <v>16122.41</v>
      </c>
      <c r="C21" s="22">
        <v>288133.59000000003</v>
      </c>
      <c r="D21" s="55">
        <f t="shared" si="0"/>
        <v>304256</v>
      </c>
      <c r="E21" s="18">
        <v>10878.29</v>
      </c>
      <c r="F21" s="22">
        <v>293377.70999999996</v>
      </c>
      <c r="G21" s="55">
        <f t="shared" si="1"/>
        <v>304255.99999999994</v>
      </c>
      <c r="H21" s="79"/>
      <c r="J21" s="95"/>
      <c r="K21" s="95"/>
      <c r="N21" s="95"/>
    </row>
    <row r="22" spans="1:14" x14ac:dyDescent="0.25">
      <c r="A22" s="9" t="s">
        <v>199</v>
      </c>
      <c r="B22" s="18">
        <v>14793.14</v>
      </c>
      <c r="C22" s="22">
        <v>226670.86</v>
      </c>
      <c r="D22" s="55">
        <f t="shared" si="0"/>
        <v>241464</v>
      </c>
      <c r="E22" s="18">
        <v>10152.92</v>
      </c>
      <c r="F22" s="22">
        <v>231311.08000000002</v>
      </c>
      <c r="G22" s="55">
        <f t="shared" si="1"/>
        <v>241464.00000000003</v>
      </c>
      <c r="H22" s="79"/>
      <c r="J22" s="95"/>
      <c r="K22" s="95"/>
      <c r="N22" s="95"/>
    </row>
    <row r="23" spans="1:14" x14ac:dyDescent="0.25">
      <c r="A23" s="9" t="s">
        <v>200</v>
      </c>
      <c r="B23" s="18">
        <v>37763.39</v>
      </c>
      <c r="C23" s="22">
        <v>496055.61</v>
      </c>
      <c r="D23" s="55">
        <f t="shared" si="0"/>
        <v>533819</v>
      </c>
      <c r="E23" s="18">
        <v>26624.33</v>
      </c>
      <c r="F23" s="22">
        <v>507194.67</v>
      </c>
      <c r="G23" s="55">
        <f t="shared" si="1"/>
        <v>533819</v>
      </c>
      <c r="H23" s="79"/>
      <c r="J23" s="95"/>
      <c r="K23" s="95"/>
      <c r="N23" s="95"/>
    </row>
    <row r="24" spans="1:14" x14ac:dyDescent="0.25">
      <c r="A24" s="9" t="s">
        <v>201</v>
      </c>
      <c r="B24" s="18">
        <v>20291.07</v>
      </c>
      <c r="C24" s="22">
        <v>578522.93000000005</v>
      </c>
      <c r="D24" s="55">
        <f t="shared" si="0"/>
        <v>598814</v>
      </c>
      <c r="E24" s="18">
        <v>15874.15</v>
      </c>
      <c r="F24" s="22">
        <v>582939.85</v>
      </c>
      <c r="G24" s="55">
        <f t="shared" si="1"/>
        <v>598814</v>
      </c>
      <c r="H24" s="79"/>
      <c r="J24" s="95"/>
      <c r="K24" s="95"/>
      <c r="N24" s="95"/>
    </row>
    <row r="25" spans="1:14" x14ac:dyDescent="0.25">
      <c r="A25" s="9" t="s">
        <v>202</v>
      </c>
      <c r="B25" s="18">
        <v>5949.13</v>
      </c>
      <c r="C25" s="22">
        <v>112688.87</v>
      </c>
      <c r="D25" s="55">
        <f t="shared" si="0"/>
        <v>118638</v>
      </c>
      <c r="E25" s="18">
        <v>4781.47</v>
      </c>
      <c r="F25" s="22">
        <v>113856.53</v>
      </c>
      <c r="G25" s="55">
        <f t="shared" si="1"/>
        <v>118638</v>
      </c>
      <c r="H25" s="79"/>
      <c r="J25" s="95"/>
      <c r="K25" s="95"/>
      <c r="N25" s="95"/>
    </row>
    <row r="26" spans="1:14" x14ac:dyDescent="0.25">
      <c r="A26" s="9" t="s">
        <v>203</v>
      </c>
      <c r="B26" s="18">
        <v>26823.99</v>
      </c>
      <c r="C26" s="22">
        <v>386782.01</v>
      </c>
      <c r="D26" s="55">
        <f t="shared" si="0"/>
        <v>413606</v>
      </c>
      <c r="E26" s="18">
        <v>21122.51</v>
      </c>
      <c r="F26" s="22">
        <v>392483.49</v>
      </c>
      <c r="G26" s="55">
        <f t="shared" si="1"/>
        <v>413606</v>
      </c>
      <c r="H26" s="79"/>
      <c r="J26" s="95"/>
      <c r="K26" s="95"/>
      <c r="N26" s="95"/>
    </row>
    <row r="27" spans="1:14" x14ac:dyDescent="0.25">
      <c r="A27" s="9" t="s">
        <v>204</v>
      </c>
      <c r="B27" s="18">
        <v>44645.73</v>
      </c>
      <c r="C27" s="22">
        <v>494421.27</v>
      </c>
      <c r="D27" s="55">
        <f t="shared" si="0"/>
        <v>539067</v>
      </c>
      <c r="E27" s="18">
        <v>29237.96</v>
      </c>
      <c r="F27" s="22">
        <v>509829.04</v>
      </c>
      <c r="G27" s="55">
        <f t="shared" si="1"/>
        <v>539067</v>
      </c>
      <c r="H27" s="79"/>
      <c r="J27" s="95"/>
      <c r="K27" s="95"/>
      <c r="N27" s="95"/>
    </row>
    <row r="28" spans="1:14" x14ac:dyDescent="0.25">
      <c r="A28" s="9" t="s">
        <v>205</v>
      </c>
      <c r="B28" s="18">
        <v>38572.269999999997</v>
      </c>
      <c r="C28" s="22">
        <v>472980.73</v>
      </c>
      <c r="D28" s="55">
        <f t="shared" si="0"/>
        <v>511553</v>
      </c>
      <c r="E28" s="18">
        <v>25699.7</v>
      </c>
      <c r="F28" s="22">
        <v>485853.3</v>
      </c>
      <c r="G28" s="55">
        <f t="shared" si="1"/>
        <v>511553</v>
      </c>
      <c r="H28" s="79"/>
      <c r="J28" s="95"/>
      <c r="K28" s="95"/>
      <c r="N28" s="95"/>
    </row>
    <row r="29" spans="1:14" x14ac:dyDescent="0.25">
      <c r="A29" s="9" t="s">
        <v>206</v>
      </c>
      <c r="B29" s="18">
        <v>30429.68</v>
      </c>
      <c r="C29" s="22">
        <v>571413.31999999995</v>
      </c>
      <c r="D29" s="55">
        <f t="shared" si="0"/>
        <v>601843</v>
      </c>
      <c r="E29" s="18">
        <v>21483.79</v>
      </c>
      <c r="F29" s="22">
        <v>580359.21</v>
      </c>
      <c r="G29" s="55">
        <f t="shared" si="1"/>
        <v>601843</v>
      </c>
      <c r="H29" s="79"/>
      <c r="J29" s="95"/>
      <c r="K29" s="95"/>
      <c r="N29" s="95"/>
    </row>
    <row r="30" spans="1:14" x14ac:dyDescent="0.25">
      <c r="A30" s="9" t="s">
        <v>207</v>
      </c>
      <c r="B30" s="18">
        <v>31326.22</v>
      </c>
      <c r="C30" s="22">
        <v>401906.78</v>
      </c>
      <c r="D30" s="55">
        <f t="shared" si="0"/>
        <v>433233</v>
      </c>
      <c r="E30" s="18">
        <v>21976.78</v>
      </c>
      <c r="F30" s="22">
        <v>411256.20999999996</v>
      </c>
      <c r="G30" s="55">
        <f t="shared" si="1"/>
        <v>433232.99</v>
      </c>
      <c r="H30" s="79"/>
      <c r="J30" s="95"/>
      <c r="K30" s="95"/>
      <c r="N30" s="95"/>
    </row>
    <row r="31" spans="1:14" x14ac:dyDescent="0.25">
      <c r="A31" s="9" t="s">
        <v>208</v>
      </c>
      <c r="B31" s="18">
        <v>27891.41</v>
      </c>
      <c r="C31" s="22">
        <v>881136.59</v>
      </c>
      <c r="D31" s="55">
        <f t="shared" si="0"/>
        <v>909028</v>
      </c>
      <c r="E31" s="18">
        <v>19901.54</v>
      </c>
      <c r="F31" s="22">
        <v>889126.46</v>
      </c>
      <c r="G31" s="55">
        <f t="shared" si="1"/>
        <v>909028</v>
      </c>
      <c r="H31" s="79"/>
      <c r="J31" s="95"/>
      <c r="K31" s="95"/>
      <c r="N31" s="95"/>
    </row>
    <row r="32" spans="1:14" x14ac:dyDescent="0.25">
      <c r="A32" s="9" t="s">
        <v>209</v>
      </c>
      <c r="B32" s="18">
        <v>15458.42</v>
      </c>
      <c r="C32" s="22">
        <v>141790.57999999999</v>
      </c>
      <c r="D32" s="55">
        <f t="shared" si="0"/>
        <v>157249</v>
      </c>
      <c r="E32" s="18">
        <v>13835.3</v>
      </c>
      <c r="F32" s="22">
        <v>143413.70000000001</v>
      </c>
      <c r="G32" s="55">
        <f t="shared" si="1"/>
        <v>157249</v>
      </c>
      <c r="H32" s="79"/>
      <c r="J32" s="95"/>
      <c r="K32" s="95"/>
      <c r="N32" s="95"/>
    </row>
    <row r="33" spans="1:14" x14ac:dyDescent="0.25">
      <c r="A33" s="9" t="s">
        <v>210</v>
      </c>
      <c r="B33" s="18">
        <v>17817.45</v>
      </c>
      <c r="C33" s="22">
        <v>159871.54999999999</v>
      </c>
      <c r="D33" s="55">
        <f t="shared" si="0"/>
        <v>177689</v>
      </c>
      <c r="E33" s="18">
        <v>16275.72</v>
      </c>
      <c r="F33" s="22">
        <v>161413.28</v>
      </c>
      <c r="G33" s="55">
        <f t="shared" si="1"/>
        <v>177689</v>
      </c>
      <c r="H33" s="79"/>
      <c r="J33" s="95"/>
      <c r="K33" s="95"/>
      <c r="N33" s="95"/>
    </row>
    <row r="34" spans="1:14" x14ac:dyDescent="0.25">
      <c r="A34" s="9" t="s">
        <v>211</v>
      </c>
      <c r="B34" s="18">
        <v>66066.179999999993</v>
      </c>
      <c r="C34" s="22">
        <v>678111.82</v>
      </c>
      <c r="D34" s="55">
        <f t="shared" si="0"/>
        <v>744178</v>
      </c>
      <c r="E34" s="18">
        <v>42746.65</v>
      </c>
      <c r="F34" s="22">
        <v>701431.35</v>
      </c>
      <c r="G34" s="55">
        <f t="shared" si="1"/>
        <v>744178</v>
      </c>
      <c r="H34" s="79"/>
      <c r="J34" s="95"/>
      <c r="K34" s="95"/>
      <c r="N34" s="95"/>
    </row>
    <row r="35" spans="1:14" x14ac:dyDescent="0.25">
      <c r="A35" s="9" t="s">
        <v>212</v>
      </c>
      <c r="B35" s="18">
        <v>136692.07999999999</v>
      </c>
      <c r="C35" s="22">
        <v>1225979.92</v>
      </c>
      <c r="D35" s="55">
        <f t="shared" si="0"/>
        <v>1362672</v>
      </c>
      <c r="E35" s="18">
        <v>90326.82</v>
      </c>
      <c r="F35" s="22">
        <v>1272345.17</v>
      </c>
      <c r="G35" s="55">
        <f t="shared" si="1"/>
        <v>1362671.99</v>
      </c>
      <c r="H35" s="79"/>
      <c r="J35" s="95"/>
      <c r="K35" s="95"/>
      <c r="N35" s="95"/>
    </row>
    <row r="36" spans="1:14" x14ac:dyDescent="0.25">
      <c r="A36" s="9" t="s">
        <v>213</v>
      </c>
      <c r="B36" s="18">
        <v>13475.32</v>
      </c>
      <c r="C36" s="22">
        <v>177615.68</v>
      </c>
      <c r="D36" s="55">
        <f t="shared" si="0"/>
        <v>191091</v>
      </c>
      <c r="E36" s="18">
        <v>9658.0300000000007</v>
      </c>
      <c r="F36" s="22">
        <v>181432.97</v>
      </c>
      <c r="G36" s="55">
        <f t="shared" si="1"/>
        <v>191091</v>
      </c>
      <c r="H36" s="79"/>
      <c r="J36" s="95"/>
      <c r="K36" s="95"/>
      <c r="N36" s="95"/>
    </row>
    <row r="37" spans="1:14" x14ac:dyDescent="0.25">
      <c r="A37" s="9" t="s">
        <v>214</v>
      </c>
      <c r="B37" s="18">
        <v>116898.33</v>
      </c>
      <c r="C37" s="22">
        <v>1466485.67</v>
      </c>
      <c r="D37" s="55">
        <f t="shared" si="0"/>
        <v>1583384</v>
      </c>
      <c r="E37" s="18">
        <v>88930.559999999998</v>
      </c>
      <c r="F37" s="22">
        <v>1494453.44</v>
      </c>
      <c r="G37" s="55">
        <f t="shared" si="1"/>
        <v>1583384</v>
      </c>
      <c r="H37" s="79"/>
      <c r="J37" s="95"/>
      <c r="K37" s="95"/>
      <c r="N37" s="95"/>
    </row>
    <row r="38" spans="1:14" x14ac:dyDescent="0.25">
      <c r="A38" s="9" t="s">
        <v>215</v>
      </c>
      <c r="B38" s="18">
        <v>114957.4</v>
      </c>
      <c r="C38" s="22">
        <v>1029934.6</v>
      </c>
      <c r="D38" s="55">
        <f t="shared" si="0"/>
        <v>1144892</v>
      </c>
      <c r="E38" s="18">
        <v>79580.02</v>
      </c>
      <c r="F38" s="22">
        <v>1065311.98</v>
      </c>
      <c r="G38" s="55">
        <f t="shared" si="1"/>
        <v>1144892</v>
      </c>
      <c r="H38" s="79"/>
      <c r="J38" s="95"/>
      <c r="K38" s="95"/>
      <c r="N38" s="95"/>
    </row>
    <row r="39" spans="1:14" x14ac:dyDescent="0.25">
      <c r="A39" s="9" t="s">
        <v>216</v>
      </c>
      <c r="B39" s="18">
        <v>49012.01</v>
      </c>
      <c r="C39" s="22">
        <v>1011186.99</v>
      </c>
      <c r="D39" s="55">
        <f t="shared" si="0"/>
        <v>1060199</v>
      </c>
      <c r="E39" s="18">
        <v>37688.65</v>
      </c>
      <c r="F39" s="22">
        <v>1022510.34</v>
      </c>
      <c r="G39" s="55">
        <f t="shared" si="1"/>
        <v>1060198.99</v>
      </c>
      <c r="H39" s="79"/>
      <c r="J39" s="95"/>
      <c r="K39" s="95"/>
      <c r="N39" s="95"/>
    </row>
    <row r="40" spans="1:14" x14ac:dyDescent="0.25">
      <c r="A40" s="9" t="s">
        <v>217</v>
      </c>
      <c r="B40" s="18">
        <v>9972.07</v>
      </c>
      <c r="C40" s="22">
        <v>212259.93</v>
      </c>
      <c r="D40" s="55">
        <f t="shared" si="0"/>
        <v>222232</v>
      </c>
      <c r="E40" s="18">
        <v>6951.21</v>
      </c>
      <c r="F40" s="22">
        <v>215280.78</v>
      </c>
      <c r="G40" s="55">
        <f t="shared" si="1"/>
        <v>222231.99</v>
      </c>
      <c r="H40" s="79"/>
      <c r="J40" s="95"/>
      <c r="K40" s="95"/>
      <c r="N40" s="95"/>
    </row>
    <row r="41" spans="1:14" x14ac:dyDescent="0.25">
      <c r="A41" s="9" t="s">
        <v>218</v>
      </c>
      <c r="B41" s="18">
        <v>37372.35</v>
      </c>
      <c r="C41" s="22">
        <v>569138.65</v>
      </c>
      <c r="D41" s="55">
        <f t="shared" si="0"/>
        <v>606511</v>
      </c>
      <c r="E41" s="18">
        <v>26598.48</v>
      </c>
      <c r="F41" s="22">
        <v>579912.52</v>
      </c>
      <c r="G41" s="55">
        <f t="shared" si="1"/>
        <v>606511</v>
      </c>
      <c r="H41" s="79"/>
      <c r="J41" s="95"/>
      <c r="K41" s="95"/>
      <c r="N41" s="95"/>
    </row>
    <row r="42" spans="1:14" x14ac:dyDescent="0.25">
      <c r="A42" s="9" t="s">
        <v>219</v>
      </c>
      <c r="B42" s="18">
        <v>122419.16</v>
      </c>
      <c r="C42" s="22">
        <v>1136302.8400000001</v>
      </c>
      <c r="D42" s="55">
        <f t="shared" si="0"/>
        <v>1258722</v>
      </c>
      <c r="E42" s="18">
        <v>79653.34</v>
      </c>
      <c r="F42" s="22">
        <v>1179068.6599999999</v>
      </c>
      <c r="G42" s="55">
        <f t="shared" si="1"/>
        <v>1258722</v>
      </c>
      <c r="H42" s="79"/>
      <c r="J42" s="95"/>
      <c r="K42" s="95"/>
      <c r="N42" s="95"/>
    </row>
    <row r="43" spans="1:14" x14ac:dyDescent="0.25">
      <c r="A43" s="9" t="s">
        <v>220</v>
      </c>
      <c r="B43" s="18">
        <v>15452.58</v>
      </c>
      <c r="C43" s="22">
        <v>244735.42</v>
      </c>
      <c r="D43" s="55">
        <f t="shared" si="0"/>
        <v>260188</v>
      </c>
      <c r="E43" s="18">
        <v>10854.05</v>
      </c>
      <c r="F43" s="22">
        <v>249333.95</v>
      </c>
      <c r="G43" s="55">
        <f t="shared" si="1"/>
        <v>260188</v>
      </c>
      <c r="H43" s="79"/>
      <c r="J43" s="95"/>
      <c r="K43" s="95"/>
      <c r="N43" s="95"/>
    </row>
    <row r="44" spans="1:14" x14ac:dyDescent="0.25">
      <c r="A44" s="9" t="s">
        <v>221</v>
      </c>
      <c r="B44" s="18">
        <v>20658.419999999998</v>
      </c>
      <c r="C44" s="22">
        <v>386785.58</v>
      </c>
      <c r="D44" s="55">
        <f t="shared" si="0"/>
        <v>407444</v>
      </c>
      <c r="E44" s="18">
        <v>14049.48</v>
      </c>
      <c r="F44" s="22">
        <v>393394.51999999996</v>
      </c>
      <c r="G44" s="55">
        <f t="shared" si="1"/>
        <v>407443.99999999994</v>
      </c>
      <c r="H44" s="79"/>
      <c r="J44" s="95"/>
      <c r="K44" s="95"/>
      <c r="N44" s="95"/>
    </row>
    <row r="45" spans="1:14" x14ac:dyDescent="0.25">
      <c r="A45" s="9" t="s">
        <v>222</v>
      </c>
      <c r="B45" s="18">
        <v>20719.59</v>
      </c>
      <c r="C45" s="22">
        <v>311195.40999999997</v>
      </c>
      <c r="D45" s="55">
        <f t="shared" si="0"/>
        <v>331915</v>
      </c>
      <c r="E45" s="18">
        <v>16468.61</v>
      </c>
      <c r="F45" s="22">
        <v>315446.39</v>
      </c>
      <c r="G45" s="55">
        <f t="shared" si="1"/>
        <v>331915</v>
      </c>
      <c r="H45" s="79"/>
      <c r="J45" s="95"/>
      <c r="K45" s="95"/>
      <c r="N45" s="95"/>
    </row>
    <row r="46" spans="1:14" x14ac:dyDescent="0.25">
      <c r="A46" s="9" t="s">
        <v>223</v>
      </c>
      <c r="B46" s="18">
        <v>65324.65</v>
      </c>
      <c r="C46" s="22">
        <v>697616.35</v>
      </c>
      <c r="D46" s="55">
        <f t="shared" si="0"/>
        <v>762941</v>
      </c>
      <c r="E46" s="18">
        <v>48193.9</v>
      </c>
      <c r="F46" s="22">
        <v>714747.10000000009</v>
      </c>
      <c r="G46" s="55">
        <f t="shared" si="1"/>
        <v>762941.00000000012</v>
      </c>
      <c r="H46" s="79"/>
      <c r="J46" s="95"/>
      <c r="K46" s="95"/>
      <c r="N46" s="95"/>
    </row>
    <row r="47" spans="1:14" x14ac:dyDescent="0.25">
      <c r="A47" s="9" t="s">
        <v>224</v>
      </c>
      <c r="B47" s="18">
        <v>7885.72</v>
      </c>
      <c r="C47" s="22">
        <v>219397.28</v>
      </c>
      <c r="D47" s="55">
        <f t="shared" si="0"/>
        <v>227283</v>
      </c>
      <c r="E47" s="18">
        <v>5345.18</v>
      </c>
      <c r="F47" s="22">
        <v>221937.82</v>
      </c>
      <c r="G47" s="55">
        <f t="shared" si="1"/>
        <v>227283</v>
      </c>
      <c r="H47" s="79"/>
      <c r="J47" s="95"/>
      <c r="K47" s="95"/>
      <c r="N47" s="95"/>
    </row>
    <row r="48" spans="1:14" x14ac:dyDescent="0.25">
      <c r="A48" s="9" t="s">
        <v>225</v>
      </c>
      <c r="B48" s="18">
        <v>65780.740000000005</v>
      </c>
      <c r="C48" s="22">
        <v>1329128.26</v>
      </c>
      <c r="D48" s="55">
        <f t="shared" si="0"/>
        <v>1394909</v>
      </c>
      <c r="E48" s="18">
        <v>47614.37</v>
      </c>
      <c r="F48" s="22">
        <v>1347294.62</v>
      </c>
      <c r="G48" s="55">
        <f t="shared" si="1"/>
        <v>1394908.9900000002</v>
      </c>
      <c r="H48" s="79"/>
      <c r="J48" s="95"/>
      <c r="K48" s="95"/>
      <c r="N48" s="95"/>
    </row>
    <row r="49" spans="1:14" x14ac:dyDescent="0.25">
      <c r="A49" s="9" t="s">
        <v>226</v>
      </c>
      <c r="B49" s="18">
        <v>67713.34</v>
      </c>
      <c r="C49" s="22">
        <v>610391.66</v>
      </c>
      <c r="D49" s="55">
        <f t="shared" si="0"/>
        <v>678105</v>
      </c>
      <c r="E49" s="18">
        <v>49661.93</v>
      </c>
      <c r="F49" s="22">
        <v>628443.06999999995</v>
      </c>
      <c r="G49" s="55">
        <f t="shared" si="1"/>
        <v>678105</v>
      </c>
      <c r="H49" s="79"/>
      <c r="J49" s="95"/>
      <c r="K49" s="95"/>
      <c r="N49" s="95"/>
    </row>
    <row r="50" spans="1:14" x14ac:dyDescent="0.25">
      <c r="A50" s="9" t="s">
        <v>227</v>
      </c>
      <c r="B50" s="18">
        <v>11845.23</v>
      </c>
      <c r="C50" s="22">
        <v>161982.76999999999</v>
      </c>
      <c r="D50" s="55">
        <f t="shared" si="0"/>
        <v>173828</v>
      </c>
      <c r="E50" s="18">
        <v>8543.2099999999991</v>
      </c>
      <c r="F50" s="22">
        <v>165284.79</v>
      </c>
      <c r="G50" s="55">
        <f t="shared" si="1"/>
        <v>173828</v>
      </c>
      <c r="H50" s="79"/>
      <c r="J50" s="95"/>
      <c r="K50" s="95"/>
      <c r="N50" s="95"/>
    </row>
    <row r="51" spans="1:14" x14ac:dyDescent="0.25">
      <c r="A51" s="9" t="s">
        <v>228</v>
      </c>
      <c r="B51" s="18">
        <v>31152.880000000001</v>
      </c>
      <c r="C51" s="22">
        <v>301689.12</v>
      </c>
      <c r="D51" s="55">
        <f t="shared" si="0"/>
        <v>332842</v>
      </c>
      <c r="E51" s="18">
        <v>22364.7</v>
      </c>
      <c r="F51" s="22">
        <v>310477.3</v>
      </c>
      <c r="G51" s="55">
        <f t="shared" si="1"/>
        <v>332842</v>
      </c>
      <c r="H51" s="79"/>
      <c r="J51" s="95"/>
      <c r="K51" s="95"/>
      <c r="N51" s="95"/>
    </row>
    <row r="52" spans="1:14" x14ac:dyDescent="0.25">
      <c r="A52" s="9" t="s">
        <v>229</v>
      </c>
      <c r="B52" s="18">
        <v>3875.11</v>
      </c>
      <c r="C52" s="22">
        <v>72725.89</v>
      </c>
      <c r="D52" s="55">
        <f t="shared" si="0"/>
        <v>76601</v>
      </c>
      <c r="E52" s="18">
        <v>3079.15</v>
      </c>
      <c r="F52" s="22">
        <v>73521.850000000006</v>
      </c>
      <c r="G52" s="55">
        <f t="shared" si="1"/>
        <v>76601</v>
      </c>
      <c r="H52" s="79"/>
      <c r="J52" s="95"/>
      <c r="K52" s="95"/>
      <c r="N52" s="95"/>
    </row>
    <row r="53" spans="1:14" x14ac:dyDescent="0.25">
      <c r="A53" s="9" t="s">
        <v>230</v>
      </c>
      <c r="B53" s="18">
        <v>33691.74</v>
      </c>
      <c r="C53" s="22">
        <v>779801.26</v>
      </c>
      <c r="D53" s="55">
        <f t="shared" si="0"/>
        <v>813493</v>
      </c>
      <c r="E53" s="18">
        <v>25235.66</v>
      </c>
      <c r="F53" s="22">
        <v>788257.34</v>
      </c>
      <c r="G53" s="55">
        <f t="shared" si="1"/>
        <v>813493</v>
      </c>
      <c r="H53" s="79"/>
      <c r="J53" s="95"/>
      <c r="K53" s="95"/>
      <c r="N53" s="95"/>
    </row>
    <row r="54" spans="1:14" x14ac:dyDescent="0.25">
      <c r="A54" s="9" t="s">
        <v>231</v>
      </c>
      <c r="B54" s="18">
        <v>12205.45</v>
      </c>
      <c r="C54" s="22">
        <v>484677.55</v>
      </c>
      <c r="D54" s="55">
        <f t="shared" si="0"/>
        <v>496883</v>
      </c>
      <c r="E54" s="18">
        <v>9106.3799999999992</v>
      </c>
      <c r="F54" s="22">
        <v>487776.63</v>
      </c>
      <c r="G54" s="55">
        <f t="shared" si="1"/>
        <v>496883.01</v>
      </c>
      <c r="H54" s="79"/>
      <c r="J54" s="95"/>
      <c r="K54" s="95"/>
      <c r="N54" s="95"/>
    </row>
    <row r="55" spans="1:14" x14ac:dyDescent="0.25">
      <c r="A55" s="9" t="s">
        <v>232</v>
      </c>
      <c r="B55" s="18">
        <v>36771.81</v>
      </c>
      <c r="C55" s="22">
        <v>532123.18999999994</v>
      </c>
      <c r="D55" s="55">
        <f t="shared" si="0"/>
        <v>568895</v>
      </c>
      <c r="E55" s="18">
        <v>25853.4</v>
      </c>
      <c r="F55" s="22">
        <v>543041.61</v>
      </c>
      <c r="G55" s="55">
        <f t="shared" si="1"/>
        <v>568895.01</v>
      </c>
      <c r="H55" s="79"/>
      <c r="J55" s="95"/>
      <c r="K55" s="95"/>
      <c r="N55" s="95"/>
    </row>
    <row r="56" spans="1:14" x14ac:dyDescent="0.25">
      <c r="A56" s="9" t="s">
        <v>233</v>
      </c>
      <c r="B56" s="18">
        <v>6901.1</v>
      </c>
      <c r="C56" s="22">
        <v>168738.9</v>
      </c>
      <c r="D56" s="55">
        <f t="shared" si="0"/>
        <v>175640</v>
      </c>
      <c r="E56" s="18">
        <v>4618.0200000000004</v>
      </c>
      <c r="F56" s="22">
        <v>171021.98</v>
      </c>
      <c r="G56" s="55">
        <f t="shared" si="1"/>
        <v>175640</v>
      </c>
      <c r="H56" s="79"/>
      <c r="J56" s="95"/>
      <c r="K56" s="95"/>
      <c r="N56" s="95"/>
    </row>
    <row r="57" spans="1:14" x14ac:dyDescent="0.25">
      <c r="A57" s="9" t="s">
        <v>234</v>
      </c>
      <c r="B57" s="18">
        <v>10834.1</v>
      </c>
      <c r="C57" s="22">
        <v>296610.90000000002</v>
      </c>
      <c r="D57" s="55">
        <f t="shared" si="0"/>
        <v>307445</v>
      </c>
      <c r="E57" s="18">
        <v>8564.84</v>
      </c>
      <c r="F57" s="22">
        <v>298880.15999999997</v>
      </c>
      <c r="G57" s="55">
        <f t="shared" si="1"/>
        <v>307445</v>
      </c>
      <c r="H57" s="79"/>
      <c r="J57" s="95"/>
      <c r="K57" s="95"/>
      <c r="N57" s="95"/>
    </row>
    <row r="58" spans="1:14" x14ac:dyDescent="0.25">
      <c r="A58" s="9" t="s">
        <v>235</v>
      </c>
      <c r="B58" s="18">
        <v>63580.53</v>
      </c>
      <c r="C58" s="22">
        <v>669900.47</v>
      </c>
      <c r="D58" s="55">
        <f t="shared" si="0"/>
        <v>733481</v>
      </c>
      <c r="E58" s="18">
        <v>44208.18</v>
      </c>
      <c r="F58" s="22">
        <v>689272.82</v>
      </c>
      <c r="G58" s="55">
        <f t="shared" si="1"/>
        <v>733481</v>
      </c>
      <c r="H58" s="79"/>
      <c r="J58" s="95"/>
      <c r="K58" s="95"/>
      <c r="N58" s="95"/>
    </row>
    <row r="59" spans="1:14" x14ac:dyDescent="0.25">
      <c r="A59" s="9" t="s">
        <v>236</v>
      </c>
      <c r="B59" s="18">
        <v>8852.68</v>
      </c>
      <c r="C59" s="22">
        <v>178334.32</v>
      </c>
      <c r="D59" s="55">
        <f t="shared" si="0"/>
        <v>187187</v>
      </c>
      <c r="E59" s="18">
        <v>6276.98</v>
      </c>
      <c r="F59" s="22">
        <v>180910.03</v>
      </c>
      <c r="G59" s="55">
        <f t="shared" si="1"/>
        <v>187187.01</v>
      </c>
      <c r="H59" s="79"/>
      <c r="J59" s="95"/>
      <c r="K59" s="95"/>
      <c r="N59" s="95"/>
    </row>
    <row r="60" spans="1:14" x14ac:dyDescent="0.25">
      <c r="A60" s="9" t="s">
        <v>237</v>
      </c>
      <c r="B60" s="18">
        <v>24190.85</v>
      </c>
      <c r="C60" s="22">
        <v>726672.15</v>
      </c>
      <c r="D60" s="55">
        <f t="shared" si="0"/>
        <v>750863</v>
      </c>
      <c r="E60" s="18">
        <v>18573.16</v>
      </c>
      <c r="F60" s="22">
        <v>732289.84000000008</v>
      </c>
      <c r="G60" s="55">
        <f t="shared" si="1"/>
        <v>750863.00000000012</v>
      </c>
      <c r="H60" s="79"/>
      <c r="J60" s="95"/>
      <c r="K60" s="95"/>
      <c r="N60" s="95"/>
    </row>
    <row r="61" spans="1:14" x14ac:dyDescent="0.25">
      <c r="A61" s="9" t="s">
        <v>238</v>
      </c>
      <c r="B61" s="18">
        <v>111401.87</v>
      </c>
      <c r="C61" s="22">
        <v>932120.13</v>
      </c>
      <c r="D61" s="55">
        <f t="shared" si="0"/>
        <v>1043522</v>
      </c>
      <c r="E61" s="18">
        <v>75325.64</v>
      </c>
      <c r="F61" s="22">
        <v>968196.3600000001</v>
      </c>
      <c r="G61" s="55">
        <f t="shared" si="1"/>
        <v>1043522.0000000001</v>
      </c>
      <c r="H61" s="79"/>
      <c r="J61" s="95"/>
      <c r="K61" s="95"/>
      <c r="N61" s="95"/>
    </row>
    <row r="62" spans="1:14" x14ac:dyDescent="0.25">
      <c r="A62" s="9" t="s">
        <v>239</v>
      </c>
      <c r="B62" s="18">
        <v>10479.34</v>
      </c>
      <c r="C62" s="22">
        <v>196702.66</v>
      </c>
      <c r="D62" s="55">
        <f t="shared" si="0"/>
        <v>207182</v>
      </c>
      <c r="E62" s="18">
        <v>7800.9</v>
      </c>
      <c r="F62" s="22">
        <v>199381.09</v>
      </c>
      <c r="G62" s="55">
        <f t="shared" si="1"/>
        <v>207181.99</v>
      </c>
      <c r="H62" s="79"/>
      <c r="J62" s="95"/>
      <c r="K62" s="95"/>
      <c r="N62" s="95"/>
    </row>
    <row r="63" spans="1:14" x14ac:dyDescent="0.25">
      <c r="A63" s="9" t="s">
        <v>240</v>
      </c>
      <c r="B63" s="18">
        <v>178275.84</v>
      </c>
      <c r="C63" s="22">
        <v>2426085.16</v>
      </c>
      <c r="D63" s="55">
        <f t="shared" si="0"/>
        <v>2604361</v>
      </c>
      <c r="E63" s="18">
        <v>133165.16</v>
      </c>
      <c r="F63" s="22">
        <v>2471195.84</v>
      </c>
      <c r="G63" s="55">
        <f t="shared" si="1"/>
        <v>2604361</v>
      </c>
      <c r="H63" s="79"/>
      <c r="J63" s="95"/>
      <c r="K63" s="95"/>
      <c r="N63" s="95"/>
    </row>
    <row r="64" spans="1:14" x14ac:dyDescent="0.25">
      <c r="A64" s="9" t="s">
        <v>241</v>
      </c>
      <c r="B64" s="18">
        <v>67322.720000000001</v>
      </c>
      <c r="C64" s="22">
        <v>757180.28</v>
      </c>
      <c r="D64" s="55">
        <f t="shared" si="0"/>
        <v>824503</v>
      </c>
      <c r="E64" s="18">
        <v>48312.88</v>
      </c>
      <c r="F64" s="22">
        <v>776190.12</v>
      </c>
      <c r="G64" s="55">
        <f t="shared" si="1"/>
        <v>824503</v>
      </c>
      <c r="H64" s="79"/>
      <c r="J64" s="95"/>
      <c r="K64" s="95"/>
      <c r="N64" s="95"/>
    </row>
    <row r="65" spans="1:14" x14ac:dyDescent="0.25">
      <c r="A65" s="9" t="s">
        <v>242</v>
      </c>
      <c r="B65" s="18">
        <v>11429.46</v>
      </c>
      <c r="C65" s="22">
        <v>271942.53999999998</v>
      </c>
      <c r="D65" s="55">
        <f t="shared" si="0"/>
        <v>283372</v>
      </c>
      <c r="E65" s="18">
        <v>8571.15</v>
      </c>
      <c r="F65" s="22">
        <v>274800.84000000003</v>
      </c>
      <c r="G65" s="55">
        <f t="shared" si="1"/>
        <v>283371.99000000005</v>
      </c>
      <c r="H65" s="79"/>
      <c r="J65" s="95"/>
      <c r="K65" s="95"/>
      <c r="N65" s="95"/>
    </row>
    <row r="66" spans="1:14" x14ac:dyDescent="0.25">
      <c r="A66" s="9" t="s">
        <v>243</v>
      </c>
      <c r="B66" s="18">
        <v>37969.22</v>
      </c>
      <c r="C66" s="22">
        <v>1430048.78</v>
      </c>
      <c r="D66" s="55">
        <f t="shared" si="0"/>
        <v>1468018</v>
      </c>
      <c r="E66" s="18">
        <v>27251.05</v>
      </c>
      <c r="F66" s="22">
        <v>1440766.95</v>
      </c>
      <c r="G66" s="55">
        <f t="shared" si="1"/>
        <v>1468018</v>
      </c>
      <c r="H66" s="79"/>
      <c r="J66" s="95"/>
      <c r="K66" s="95"/>
      <c r="N66" s="95"/>
    </row>
    <row r="67" spans="1:14" x14ac:dyDescent="0.25">
      <c r="A67" s="9" t="s">
        <v>244</v>
      </c>
      <c r="B67" s="18">
        <v>46167.73</v>
      </c>
      <c r="C67" s="22">
        <v>607574.27</v>
      </c>
      <c r="D67" s="55">
        <f t="shared" si="0"/>
        <v>653742</v>
      </c>
      <c r="E67" s="18">
        <v>31534.080000000002</v>
      </c>
      <c r="F67" s="22">
        <v>622207.92000000004</v>
      </c>
      <c r="G67" s="55">
        <f t="shared" si="1"/>
        <v>653742</v>
      </c>
      <c r="H67" s="79"/>
      <c r="J67" s="95"/>
      <c r="K67" s="95"/>
      <c r="N67" s="95"/>
    </row>
    <row r="68" spans="1:14" x14ac:dyDescent="0.25">
      <c r="A68" s="9" t="s">
        <v>245</v>
      </c>
      <c r="B68" s="18">
        <v>50119.02</v>
      </c>
      <c r="C68" s="22">
        <v>627189.98</v>
      </c>
      <c r="D68" s="55">
        <f t="shared" si="0"/>
        <v>677309</v>
      </c>
      <c r="E68" s="18">
        <v>35101.589999999997</v>
      </c>
      <c r="F68" s="22">
        <v>642207.40999999992</v>
      </c>
      <c r="G68" s="55">
        <f t="shared" si="1"/>
        <v>677308.99999999988</v>
      </c>
      <c r="H68" s="79"/>
      <c r="J68" s="95"/>
      <c r="K68" s="95"/>
      <c r="N68" s="95"/>
    </row>
    <row r="69" spans="1:14" x14ac:dyDescent="0.25">
      <c r="A69" s="9" t="s">
        <v>246</v>
      </c>
      <c r="B69" s="18">
        <v>15075.6</v>
      </c>
      <c r="C69" s="22">
        <v>213454.4</v>
      </c>
      <c r="D69" s="55">
        <f t="shared" si="0"/>
        <v>228530</v>
      </c>
      <c r="E69" s="18">
        <v>9430.2900000000009</v>
      </c>
      <c r="F69" s="22">
        <v>219099.71</v>
      </c>
      <c r="G69" s="55">
        <f t="shared" si="1"/>
        <v>228530</v>
      </c>
      <c r="H69" s="79"/>
      <c r="J69" s="95"/>
      <c r="K69" s="95"/>
      <c r="N69" s="95"/>
    </row>
    <row r="70" spans="1:14" x14ac:dyDescent="0.25">
      <c r="A70" s="9" t="s">
        <v>247</v>
      </c>
      <c r="B70" s="18">
        <v>49872.28</v>
      </c>
      <c r="C70" s="22">
        <v>424579.72</v>
      </c>
      <c r="D70" s="55">
        <f t="shared" ref="D70:D104" si="2">B70+C70</f>
        <v>474452</v>
      </c>
      <c r="E70" s="18">
        <v>30770.16</v>
      </c>
      <c r="F70" s="22">
        <v>443681.84</v>
      </c>
      <c r="G70" s="55">
        <f t="shared" ref="G70:G104" si="3">E70+F70</f>
        <v>474452</v>
      </c>
      <c r="H70" s="79"/>
      <c r="J70" s="95"/>
      <c r="K70" s="95"/>
      <c r="N70" s="95"/>
    </row>
    <row r="71" spans="1:14" x14ac:dyDescent="0.25">
      <c r="A71" s="9" t="s">
        <v>248</v>
      </c>
      <c r="B71" s="18">
        <v>123339.33</v>
      </c>
      <c r="C71" s="22">
        <v>1002219.67</v>
      </c>
      <c r="D71" s="55">
        <f t="shared" si="2"/>
        <v>1125559</v>
      </c>
      <c r="E71" s="18">
        <v>88219.51</v>
      </c>
      <c r="F71" s="22">
        <v>1037339.4900000001</v>
      </c>
      <c r="G71" s="55">
        <f t="shared" si="3"/>
        <v>1125559</v>
      </c>
      <c r="H71" s="79"/>
      <c r="J71" s="95"/>
      <c r="K71" s="95"/>
      <c r="N71" s="95"/>
    </row>
    <row r="72" spans="1:14" x14ac:dyDescent="0.25">
      <c r="A72" s="9" t="s">
        <v>249</v>
      </c>
      <c r="B72" s="18">
        <v>91725.48</v>
      </c>
      <c r="C72" s="22">
        <v>672304.52</v>
      </c>
      <c r="D72" s="55">
        <f t="shared" si="2"/>
        <v>764030</v>
      </c>
      <c r="E72" s="18">
        <v>68261.59</v>
      </c>
      <c r="F72" s="22">
        <v>695768.40999999992</v>
      </c>
      <c r="G72" s="55">
        <f t="shared" si="3"/>
        <v>764029.99999999988</v>
      </c>
      <c r="H72" s="79"/>
      <c r="J72" s="95"/>
      <c r="K72" s="95"/>
      <c r="N72" s="95"/>
    </row>
    <row r="73" spans="1:14" x14ac:dyDescent="0.25">
      <c r="A73" s="9" t="s">
        <v>250</v>
      </c>
      <c r="B73" s="18">
        <v>232334.44</v>
      </c>
      <c r="C73" s="22">
        <v>1610984.56</v>
      </c>
      <c r="D73" s="55">
        <f t="shared" si="2"/>
        <v>1843319</v>
      </c>
      <c r="E73" s="18">
        <v>159830.57999999999</v>
      </c>
      <c r="F73" s="22">
        <v>1683488.4200000002</v>
      </c>
      <c r="G73" s="55">
        <f t="shared" si="3"/>
        <v>1843319.0000000002</v>
      </c>
      <c r="H73" s="79"/>
      <c r="J73" s="95"/>
      <c r="K73" s="95"/>
      <c r="N73" s="95"/>
    </row>
    <row r="74" spans="1:14" x14ac:dyDescent="0.25">
      <c r="A74" s="9" t="s">
        <v>251</v>
      </c>
      <c r="B74" s="18">
        <v>10606.56</v>
      </c>
      <c r="C74" s="22">
        <v>226052.44</v>
      </c>
      <c r="D74" s="55">
        <f t="shared" si="2"/>
        <v>236659</v>
      </c>
      <c r="E74" s="18">
        <v>6748.91</v>
      </c>
      <c r="F74" s="22">
        <v>229910.09</v>
      </c>
      <c r="G74" s="55">
        <f t="shared" si="3"/>
        <v>236659</v>
      </c>
      <c r="H74" s="79"/>
      <c r="J74" s="95"/>
      <c r="K74" s="95"/>
      <c r="N74" s="95"/>
    </row>
    <row r="75" spans="1:14" x14ac:dyDescent="0.25">
      <c r="A75" s="9" t="s">
        <v>252</v>
      </c>
      <c r="B75" s="18">
        <v>37476.339999999997</v>
      </c>
      <c r="C75" s="22">
        <v>516118.66</v>
      </c>
      <c r="D75" s="55">
        <f t="shared" si="2"/>
        <v>553595</v>
      </c>
      <c r="E75" s="18">
        <v>25857.52</v>
      </c>
      <c r="F75" s="22">
        <v>527737.48</v>
      </c>
      <c r="G75" s="55">
        <f t="shared" si="3"/>
        <v>553595</v>
      </c>
      <c r="H75" s="79"/>
      <c r="J75" s="95"/>
      <c r="K75" s="95"/>
      <c r="N75" s="95"/>
    </row>
    <row r="76" spans="1:14" x14ac:dyDescent="0.25">
      <c r="A76" s="9" t="s">
        <v>253</v>
      </c>
      <c r="B76" s="18">
        <v>22678.59</v>
      </c>
      <c r="C76" s="22">
        <v>543827.41</v>
      </c>
      <c r="D76" s="55">
        <f t="shared" si="2"/>
        <v>566506</v>
      </c>
      <c r="E76" s="18">
        <v>16611.12</v>
      </c>
      <c r="F76" s="22">
        <v>549894.88</v>
      </c>
      <c r="G76" s="55">
        <f t="shared" si="3"/>
        <v>566506</v>
      </c>
      <c r="H76" s="79"/>
      <c r="J76" s="95"/>
      <c r="K76" s="95"/>
      <c r="N76" s="95"/>
    </row>
    <row r="77" spans="1:14" x14ac:dyDescent="0.25">
      <c r="A77" s="9" t="s">
        <v>254</v>
      </c>
      <c r="B77" s="18">
        <v>34208.559999999998</v>
      </c>
      <c r="C77" s="22">
        <v>396965.44</v>
      </c>
      <c r="D77" s="55">
        <f t="shared" si="2"/>
        <v>431174</v>
      </c>
      <c r="E77" s="18">
        <v>24691.18</v>
      </c>
      <c r="F77" s="22">
        <v>406482.82</v>
      </c>
      <c r="G77" s="55">
        <f t="shared" si="3"/>
        <v>431174</v>
      </c>
      <c r="H77" s="79"/>
      <c r="J77" s="95"/>
      <c r="K77" s="95"/>
      <c r="N77" s="95"/>
    </row>
    <row r="78" spans="1:14" x14ac:dyDescent="0.25">
      <c r="A78" s="9" t="s">
        <v>255</v>
      </c>
      <c r="B78" s="18">
        <v>101523.86</v>
      </c>
      <c r="C78" s="22">
        <v>705836.14</v>
      </c>
      <c r="D78" s="55">
        <f t="shared" si="2"/>
        <v>807360</v>
      </c>
      <c r="E78" s="18">
        <v>77545.990000000005</v>
      </c>
      <c r="F78" s="22">
        <v>729814.01</v>
      </c>
      <c r="G78" s="55">
        <f t="shared" si="3"/>
        <v>807360</v>
      </c>
      <c r="H78" s="79"/>
      <c r="J78" s="95"/>
      <c r="K78" s="95"/>
      <c r="N78" s="95"/>
    </row>
    <row r="79" spans="1:14" x14ac:dyDescent="0.25">
      <c r="A79" s="9" t="s">
        <v>256</v>
      </c>
      <c r="B79" s="18">
        <v>444953.31</v>
      </c>
      <c r="C79" s="22">
        <v>1742572.69</v>
      </c>
      <c r="D79" s="55">
        <f t="shared" si="2"/>
        <v>2187526</v>
      </c>
      <c r="E79" s="18">
        <v>314314.3</v>
      </c>
      <c r="F79" s="22">
        <v>1873211.7</v>
      </c>
      <c r="G79" s="55">
        <f t="shared" si="3"/>
        <v>2187526</v>
      </c>
      <c r="H79" s="79"/>
      <c r="J79" s="95"/>
      <c r="K79" s="95"/>
      <c r="N79" s="95"/>
    </row>
    <row r="80" spans="1:14" x14ac:dyDescent="0.25">
      <c r="A80" s="9" t="s">
        <v>257</v>
      </c>
      <c r="B80" s="18">
        <v>66571.75</v>
      </c>
      <c r="C80" s="22">
        <v>1187806.25</v>
      </c>
      <c r="D80" s="55">
        <f t="shared" si="2"/>
        <v>1254378</v>
      </c>
      <c r="E80" s="18">
        <v>46101.599999999999</v>
      </c>
      <c r="F80" s="22">
        <v>1208276.3999999999</v>
      </c>
      <c r="G80" s="55">
        <f t="shared" si="3"/>
        <v>1254378</v>
      </c>
      <c r="H80" s="79"/>
      <c r="J80" s="95"/>
      <c r="K80" s="95"/>
      <c r="N80" s="95"/>
    </row>
    <row r="81" spans="1:14" x14ac:dyDescent="0.25">
      <c r="A81" s="9" t="s">
        <v>258</v>
      </c>
      <c r="B81" s="18">
        <v>192130.76</v>
      </c>
      <c r="C81" s="22">
        <v>1211866.24</v>
      </c>
      <c r="D81" s="55">
        <f t="shared" si="2"/>
        <v>1403997</v>
      </c>
      <c r="E81" s="18">
        <v>136133.71</v>
      </c>
      <c r="F81" s="22">
        <v>1267863.2899999998</v>
      </c>
      <c r="G81" s="55">
        <f t="shared" si="3"/>
        <v>1403996.9999999998</v>
      </c>
      <c r="H81" s="79"/>
      <c r="J81" s="95"/>
      <c r="K81" s="95"/>
      <c r="N81" s="95"/>
    </row>
    <row r="82" spans="1:14" x14ac:dyDescent="0.25">
      <c r="A82" s="9" t="s">
        <v>259</v>
      </c>
      <c r="B82" s="18">
        <v>203061.39</v>
      </c>
      <c r="C82" s="22">
        <v>1235204.6100000001</v>
      </c>
      <c r="D82" s="55">
        <f t="shared" si="2"/>
        <v>1438266</v>
      </c>
      <c r="E82" s="18">
        <v>147367.66</v>
      </c>
      <c r="F82" s="22">
        <v>1290898.3399999999</v>
      </c>
      <c r="G82" s="55">
        <f t="shared" si="3"/>
        <v>1438265.9999999998</v>
      </c>
      <c r="H82" s="79"/>
      <c r="J82" s="95"/>
      <c r="K82" s="95"/>
      <c r="N82" s="95"/>
    </row>
    <row r="83" spans="1:14" x14ac:dyDescent="0.25">
      <c r="A83" s="9" t="s">
        <v>260</v>
      </c>
      <c r="B83" s="18">
        <v>16146.28</v>
      </c>
      <c r="C83" s="22">
        <v>358204.72</v>
      </c>
      <c r="D83" s="55">
        <f t="shared" si="2"/>
        <v>374351</v>
      </c>
      <c r="E83" s="18">
        <v>12477.05</v>
      </c>
      <c r="F83" s="22">
        <v>361873.95</v>
      </c>
      <c r="G83" s="55">
        <f t="shared" si="3"/>
        <v>374351</v>
      </c>
      <c r="H83" s="79"/>
      <c r="J83" s="95"/>
      <c r="K83" s="95"/>
      <c r="N83" s="95"/>
    </row>
    <row r="84" spans="1:14" x14ac:dyDescent="0.25">
      <c r="A84" s="9" t="s">
        <v>261</v>
      </c>
      <c r="B84" s="18">
        <v>21512.76</v>
      </c>
      <c r="C84" s="22">
        <v>550930.24</v>
      </c>
      <c r="D84" s="55">
        <f t="shared" si="2"/>
        <v>572443</v>
      </c>
      <c r="E84" s="18">
        <v>14519.57</v>
      </c>
      <c r="F84" s="22">
        <v>557923.42999999993</v>
      </c>
      <c r="G84" s="55">
        <f t="shared" si="3"/>
        <v>572442.99999999988</v>
      </c>
      <c r="H84" s="79"/>
      <c r="J84" s="95"/>
      <c r="K84" s="95"/>
      <c r="N84" s="95"/>
    </row>
    <row r="85" spans="1:14" x14ac:dyDescent="0.25">
      <c r="A85" s="9" t="s">
        <v>262</v>
      </c>
      <c r="B85" s="18">
        <v>24989.49</v>
      </c>
      <c r="C85" s="22">
        <v>362900.51</v>
      </c>
      <c r="D85" s="55">
        <f t="shared" si="2"/>
        <v>387890</v>
      </c>
      <c r="E85" s="18">
        <v>15170.19</v>
      </c>
      <c r="F85" s="22">
        <v>372719.81</v>
      </c>
      <c r="G85" s="55">
        <f t="shared" si="3"/>
        <v>387890</v>
      </c>
      <c r="H85" s="79"/>
      <c r="J85" s="95"/>
      <c r="K85" s="95"/>
      <c r="N85" s="95"/>
    </row>
    <row r="86" spans="1:14" x14ac:dyDescent="0.25">
      <c r="A86" s="9" t="s">
        <v>263</v>
      </c>
      <c r="B86" s="18">
        <v>22839.69</v>
      </c>
      <c r="C86" s="22">
        <v>235509.31</v>
      </c>
      <c r="D86" s="55">
        <f t="shared" si="2"/>
        <v>258349</v>
      </c>
      <c r="E86" s="18">
        <v>16490.21</v>
      </c>
      <c r="F86" s="22">
        <v>241858.78999999998</v>
      </c>
      <c r="G86" s="55">
        <f t="shared" si="3"/>
        <v>258348.99999999997</v>
      </c>
      <c r="H86" s="79"/>
      <c r="J86" s="95"/>
      <c r="K86" s="95"/>
      <c r="N86" s="95"/>
    </row>
    <row r="87" spans="1:14" x14ac:dyDescent="0.25">
      <c r="A87" s="9" t="s">
        <v>264</v>
      </c>
      <c r="B87" s="18">
        <v>80754.789999999994</v>
      </c>
      <c r="C87" s="22">
        <v>977985.21</v>
      </c>
      <c r="D87" s="55">
        <f t="shared" si="2"/>
        <v>1058740</v>
      </c>
      <c r="E87" s="18">
        <v>54546.720000000001</v>
      </c>
      <c r="F87" s="22">
        <v>1004193.28</v>
      </c>
      <c r="G87" s="55">
        <f t="shared" si="3"/>
        <v>1058740</v>
      </c>
      <c r="H87" s="79"/>
      <c r="J87" s="95"/>
      <c r="K87" s="95"/>
      <c r="N87" s="95"/>
    </row>
    <row r="88" spans="1:14" x14ac:dyDescent="0.25">
      <c r="A88" s="9" t="s">
        <v>265</v>
      </c>
      <c r="B88" s="18">
        <v>62408.94</v>
      </c>
      <c r="C88" s="22">
        <v>497070.06</v>
      </c>
      <c r="D88" s="55">
        <f t="shared" si="2"/>
        <v>559479</v>
      </c>
      <c r="E88" s="18">
        <v>42483.44</v>
      </c>
      <c r="F88" s="22">
        <v>516995.56</v>
      </c>
      <c r="G88" s="55">
        <f t="shared" si="3"/>
        <v>559479</v>
      </c>
      <c r="H88" s="79"/>
      <c r="J88" s="95"/>
      <c r="K88" s="95"/>
      <c r="N88" s="95"/>
    </row>
    <row r="89" spans="1:14" x14ac:dyDescent="0.25">
      <c r="A89" s="9" t="s">
        <v>266</v>
      </c>
      <c r="B89" s="18">
        <v>16376.44</v>
      </c>
      <c r="C89" s="22">
        <v>658870.56000000006</v>
      </c>
      <c r="D89" s="55">
        <f t="shared" si="2"/>
        <v>675247</v>
      </c>
      <c r="E89" s="18">
        <v>10754.41</v>
      </c>
      <c r="F89" s="22">
        <v>664492.6</v>
      </c>
      <c r="G89" s="55">
        <f t="shared" si="3"/>
        <v>675247.01</v>
      </c>
      <c r="H89" s="79"/>
      <c r="J89" s="95"/>
      <c r="K89" s="95"/>
      <c r="N89" s="95"/>
    </row>
    <row r="90" spans="1:14" x14ac:dyDescent="0.25">
      <c r="A90" s="9" t="s">
        <v>267</v>
      </c>
      <c r="B90" s="18">
        <v>22694.09</v>
      </c>
      <c r="C90" s="22">
        <v>414181.91</v>
      </c>
      <c r="D90" s="55">
        <f t="shared" si="2"/>
        <v>436876</v>
      </c>
      <c r="E90" s="18">
        <v>17505.900000000001</v>
      </c>
      <c r="F90" s="22">
        <v>419370.10000000003</v>
      </c>
      <c r="G90" s="55">
        <f t="shared" si="3"/>
        <v>436876.00000000006</v>
      </c>
      <c r="H90" s="79"/>
      <c r="J90" s="95"/>
      <c r="K90" s="95"/>
      <c r="N90" s="95"/>
    </row>
    <row r="91" spans="1:14" x14ac:dyDescent="0.25">
      <c r="A91" s="9" t="s">
        <v>268</v>
      </c>
      <c r="B91" s="18">
        <v>27753.57</v>
      </c>
      <c r="C91" s="22">
        <v>346672.43</v>
      </c>
      <c r="D91" s="55">
        <f t="shared" si="2"/>
        <v>374426</v>
      </c>
      <c r="E91" s="18">
        <v>23110.35</v>
      </c>
      <c r="F91" s="22">
        <v>351315.65</v>
      </c>
      <c r="G91" s="55">
        <f t="shared" si="3"/>
        <v>374426</v>
      </c>
      <c r="H91" s="79"/>
      <c r="J91" s="95"/>
      <c r="K91" s="95"/>
      <c r="N91" s="95"/>
    </row>
    <row r="92" spans="1:14" x14ac:dyDescent="0.25">
      <c r="A92" s="9" t="s">
        <v>269</v>
      </c>
      <c r="B92" s="18">
        <v>16475.48</v>
      </c>
      <c r="C92" s="22">
        <v>351197.52</v>
      </c>
      <c r="D92" s="55">
        <f t="shared" si="2"/>
        <v>367673</v>
      </c>
      <c r="E92" s="18">
        <v>10747.83</v>
      </c>
      <c r="F92" s="22">
        <v>356925.17</v>
      </c>
      <c r="G92" s="55">
        <f t="shared" si="3"/>
        <v>367673</v>
      </c>
      <c r="H92" s="79"/>
      <c r="J92" s="95"/>
      <c r="K92" s="95"/>
      <c r="N92" s="95"/>
    </row>
    <row r="93" spans="1:14" x14ac:dyDescent="0.25">
      <c r="A93" s="9" t="s">
        <v>270</v>
      </c>
      <c r="B93" s="18">
        <v>23933.51</v>
      </c>
      <c r="C93" s="22">
        <v>314357.49</v>
      </c>
      <c r="D93" s="55">
        <f t="shared" si="2"/>
        <v>338291</v>
      </c>
      <c r="E93" s="18">
        <v>16120.57</v>
      </c>
      <c r="F93" s="22">
        <v>322170.42</v>
      </c>
      <c r="G93" s="55">
        <f t="shared" si="3"/>
        <v>338290.99</v>
      </c>
      <c r="H93" s="79"/>
      <c r="J93" s="95"/>
      <c r="K93" s="95"/>
      <c r="N93" s="95"/>
    </row>
    <row r="94" spans="1:14" x14ac:dyDescent="0.25">
      <c r="A94" s="9" t="s">
        <v>271</v>
      </c>
      <c r="B94" s="18">
        <v>13637.65</v>
      </c>
      <c r="C94" s="22">
        <v>128984.35</v>
      </c>
      <c r="D94" s="55">
        <f t="shared" si="2"/>
        <v>142622</v>
      </c>
      <c r="E94" s="18">
        <v>8914.34</v>
      </c>
      <c r="F94" s="22">
        <v>133707.66</v>
      </c>
      <c r="G94" s="55">
        <f t="shared" si="3"/>
        <v>142622</v>
      </c>
      <c r="H94" s="79"/>
      <c r="J94" s="95"/>
      <c r="K94" s="95"/>
      <c r="N94" s="95"/>
    </row>
    <row r="95" spans="1:14" x14ac:dyDescent="0.25">
      <c r="A95" s="9" t="s">
        <v>272</v>
      </c>
      <c r="B95" s="18">
        <v>210662.73</v>
      </c>
      <c r="C95" s="22">
        <v>1085467.27</v>
      </c>
      <c r="D95" s="55">
        <f t="shared" si="2"/>
        <v>1296130</v>
      </c>
      <c r="E95" s="18">
        <v>158568.78</v>
      </c>
      <c r="F95" s="22">
        <v>1137561.22</v>
      </c>
      <c r="G95" s="55">
        <f t="shared" si="3"/>
        <v>1296130</v>
      </c>
      <c r="H95" s="79"/>
      <c r="J95" s="95"/>
      <c r="K95" s="95"/>
      <c r="N95" s="95"/>
    </row>
    <row r="96" spans="1:14" x14ac:dyDescent="0.25">
      <c r="A96" s="9" t="s">
        <v>273</v>
      </c>
      <c r="B96" s="18">
        <v>295413.21999999997</v>
      </c>
      <c r="C96" s="22">
        <v>1313892.78</v>
      </c>
      <c r="D96" s="55">
        <f t="shared" si="2"/>
        <v>1609306</v>
      </c>
      <c r="E96" s="18">
        <v>200551.04000000001</v>
      </c>
      <c r="F96" s="22">
        <v>1408754.96</v>
      </c>
      <c r="G96" s="55">
        <f t="shared" si="3"/>
        <v>1609306</v>
      </c>
      <c r="H96" s="79"/>
      <c r="J96" s="95"/>
      <c r="K96" s="95"/>
      <c r="N96" s="95"/>
    </row>
    <row r="97" spans="1:14" x14ac:dyDescent="0.25">
      <c r="A97" s="9" t="s">
        <v>274</v>
      </c>
      <c r="B97" s="18">
        <v>495406.45</v>
      </c>
      <c r="C97" s="22">
        <v>1127704.55</v>
      </c>
      <c r="D97" s="55">
        <f t="shared" si="2"/>
        <v>1623111</v>
      </c>
      <c r="E97" s="18">
        <v>392563.62</v>
      </c>
      <c r="F97" s="22">
        <v>1230547.3699999999</v>
      </c>
      <c r="G97" s="55">
        <f t="shared" si="3"/>
        <v>1623110.9899999998</v>
      </c>
      <c r="H97" s="79"/>
      <c r="J97" s="95"/>
      <c r="K97" s="95"/>
      <c r="N97" s="95"/>
    </row>
    <row r="98" spans="1:14" x14ac:dyDescent="0.25">
      <c r="A98" s="9" t="s">
        <v>275</v>
      </c>
      <c r="B98" s="18">
        <v>296061.27</v>
      </c>
      <c r="C98" s="22">
        <v>1091864.73</v>
      </c>
      <c r="D98" s="55">
        <f t="shared" si="2"/>
        <v>1387926</v>
      </c>
      <c r="E98" s="18">
        <v>215040.08</v>
      </c>
      <c r="F98" s="22">
        <v>1172885.92</v>
      </c>
      <c r="G98" s="55">
        <f t="shared" si="3"/>
        <v>1387926</v>
      </c>
      <c r="H98" s="79"/>
      <c r="J98" s="95"/>
      <c r="K98" s="95"/>
      <c r="N98" s="95"/>
    </row>
    <row r="99" spans="1:14" x14ac:dyDescent="0.25">
      <c r="A99" s="9" t="s">
        <v>276</v>
      </c>
      <c r="B99" s="125">
        <v>240936.67</v>
      </c>
      <c r="C99" s="124">
        <v>987681.33</v>
      </c>
      <c r="D99" s="55">
        <f t="shared" si="2"/>
        <v>1228618</v>
      </c>
      <c r="E99" s="18">
        <v>168232.29</v>
      </c>
      <c r="F99" s="22">
        <v>1060385.71</v>
      </c>
      <c r="G99" s="55">
        <f t="shared" si="3"/>
        <v>1228618</v>
      </c>
      <c r="H99" s="79"/>
      <c r="J99" s="95"/>
      <c r="K99" s="95"/>
      <c r="N99" s="95"/>
    </row>
    <row r="100" spans="1:14" x14ac:dyDescent="0.25">
      <c r="A100" s="56" t="s">
        <v>174</v>
      </c>
      <c r="B100" s="21">
        <f>SUM(B4:B99)</f>
        <v>6231367.0500000026</v>
      </c>
      <c r="C100" s="10">
        <f t="shared" ref="C100:G100" si="4">SUM(C4:C99)</f>
        <v>58407765.949999996</v>
      </c>
      <c r="D100" s="13">
        <f t="shared" si="4"/>
        <v>64639133</v>
      </c>
      <c r="E100" s="21">
        <f t="shared" si="4"/>
        <v>4450465.709999999</v>
      </c>
      <c r="F100" s="24">
        <f t="shared" si="4"/>
        <v>60188667.220000029</v>
      </c>
      <c r="G100" s="24">
        <f t="shared" si="4"/>
        <v>64639132.930000007</v>
      </c>
      <c r="H100" s="79"/>
      <c r="J100" s="95"/>
      <c r="K100" s="95"/>
      <c r="N100" s="95"/>
    </row>
    <row r="101" spans="1:14" x14ac:dyDescent="0.25">
      <c r="A101" s="9" t="s">
        <v>175</v>
      </c>
      <c r="B101" s="18">
        <v>19405.86</v>
      </c>
      <c r="C101" s="22">
        <v>370847.14</v>
      </c>
      <c r="D101" s="55">
        <f t="shared" si="2"/>
        <v>390253</v>
      </c>
      <c r="E101" s="95">
        <v>19907.580000000002</v>
      </c>
      <c r="F101" s="95">
        <f>D101+E101</f>
        <v>410160.58</v>
      </c>
      <c r="G101" s="11">
        <f t="shared" si="3"/>
        <v>430068.16000000003</v>
      </c>
      <c r="H101" s="79"/>
      <c r="J101" s="95"/>
      <c r="K101" s="95"/>
    </row>
    <row r="102" spans="1:14" x14ac:dyDescent="0.25">
      <c r="A102" s="9" t="s">
        <v>177</v>
      </c>
      <c r="B102" s="18">
        <v>9575.7900000000009</v>
      </c>
      <c r="C102" s="22">
        <v>363018.21</v>
      </c>
      <c r="D102" s="55">
        <f t="shared" si="2"/>
        <v>372594</v>
      </c>
      <c r="E102" s="95">
        <v>7833.53</v>
      </c>
      <c r="F102" s="95">
        <f t="shared" ref="F102:F104" si="5">D102+E102</f>
        <v>380427.53</v>
      </c>
      <c r="G102" s="12">
        <f t="shared" si="3"/>
        <v>388261.06000000006</v>
      </c>
      <c r="H102" s="79"/>
      <c r="J102" s="95"/>
      <c r="K102" s="95"/>
      <c r="L102" s="95"/>
      <c r="M102" s="95"/>
      <c r="N102" s="95"/>
    </row>
    <row r="103" spans="1:14" x14ac:dyDescent="0.25">
      <c r="A103" s="9" t="s">
        <v>176</v>
      </c>
      <c r="B103" s="18">
        <v>81076.02</v>
      </c>
      <c r="C103" s="22">
        <v>187623.98</v>
      </c>
      <c r="D103" s="55">
        <f t="shared" si="2"/>
        <v>268700</v>
      </c>
      <c r="E103" s="95">
        <v>95741.9</v>
      </c>
      <c r="F103" s="95">
        <f t="shared" si="5"/>
        <v>364441.9</v>
      </c>
      <c r="G103" s="12">
        <f t="shared" si="3"/>
        <v>460183.80000000005</v>
      </c>
      <c r="H103" s="79"/>
      <c r="J103" s="95"/>
      <c r="K103" s="95"/>
      <c r="L103" s="95"/>
      <c r="M103" s="95"/>
      <c r="N103" s="95"/>
    </row>
    <row r="104" spans="1:14" x14ac:dyDescent="0.25">
      <c r="A104" s="51" t="s">
        <v>179</v>
      </c>
      <c r="B104" s="18">
        <v>20463.05</v>
      </c>
      <c r="C104" s="22">
        <v>833195.95</v>
      </c>
      <c r="D104" s="55">
        <f t="shared" si="2"/>
        <v>853659</v>
      </c>
      <c r="E104" s="150">
        <v>10135.879999999999</v>
      </c>
      <c r="F104" s="95">
        <f t="shared" si="5"/>
        <v>863794.88</v>
      </c>
      <c r="G104" s="53">
        <f t="shared" si="3"/>
        <v>873930.76</v>
      </c>
      <c r="H104" s="79"/>
      <c r="J104" s="95"/>
      <c r="K104" s="95"/>
      <c r="L104" s="95"/>
      <c r="M104" s="95"/>
      <c r="N104" s="95"/>
    </row>
    <row r="105" spans="1:14" x14ac:dyDescent="0.25">
      <c r="A105" s="7" t="s">
        <v>178</v>
      </c>
      <c r="B105" s="59">
        <f>SUM(B100:B104)</f>
        <v>6361887.7700000023</v>
      </c>
      <c r="C105" s="60">
        <f t="shared" ref="C105:G105" si="6">SUM(C100:C104)</f>
        <v>60162451.229999997</v>
      </c>
      <c r="D105" s="62">
        <f t="shared" si="6"/>
        <v>66524339</v>
      </c>
      <c r="E105" s="59">
        <f t="shared" si="6"/>
        <v>4584084.5999999996</v>
      </c>
      <c r="F105" s="24">
        <f t="shared" si="6"/>
        <v>62207492.110000029</v>
      </c>
      <c r="G105" s="61">
        <f t="shared" si="6"/>
        <v>66791576.710000001</v>
      </c>
      <c r="H105" s="79"/>
      <c r="I105" s="132"/>
      <c r="J105" s="149"/>
      <c r="K105" s="149"/>
      <c r="L105" s="95"/>
      <c r="M105" s="149"/>
      <c r="N105" s="149"/>
    </row>
    <row r="106" spans="1:14" x14ac:dyDescent="0.25">
      <c r="A106" s="48" t="s">
        <v>297</v>
      </c>
      <c r="H106" s="79"/>
      <c r="J106" s="95"/>
      <c r="K106" s="95"/>
      <c r="L106" s="95"/>
      <c r="M106" s="95"/>
      <c r="N106" s="95"/>
    </row>
    <row r="107" spans="1:14" x14ac:dyDescent="0.25">
      <c r="A107" s="48" t="s">
        <v>129</v>
      </c>
      <c r="H107" s="79"/>
    </row>
    <row r="108" spans="1:14" x14ac:dyDescent="0.25">
      <c r="A108" s="39" t="s">
        <v>745</v>
      </c>
      <c r="H108" s="79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16384" width="11.42578125" style="2"/>
  </cols>
  <sheetData>
    <row r="1" spans="1:13" x14ac:dyDescent="0.25">
      <c r="A1" s="1" t="s">
        <v>122</v>
      </c>
      <c r="H1" s="95"/>
      <c r="I1" s="95"/>
      <c r="J1" s="95"/>
      <c r="K1" s="95"/>
      <c r="L1" s="95"/>
      <c r="M1" s="95"/>
    </row>
    <row r="2" spans="1:13" x14ac:dyDescent="0.25">
      <c r="A2" s="3" t="s">
        <v>69</v>
      </c>
      <c r="H2" s="95"/>
      <c r="I2" s="95"/>
      <c r="J2" s="95"/>
      <c r="K2" s="95"/>
      <c r="L2" s="95"/>
      <c r="M2" s="95"/>
    </row>
    <row r="3" spans="1:13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  <c r="H3" s="95"/>
      <c r="I3" s="95"/>
      <c r="J3" s="95"/>
      <c r="K3" s="95"/>
      <c r="L3" s="95"/>
      <c r="M3" s="95"/>
    </row>
    <row r="4" spans="1:13" x14ac:dyDescent="0.25">
      <c r="A4" s="17" t="s">
        <v>86</v>
      </c>
      <c r="B4" s="5"/>
      <c r="C4" s="5"/>
      <c r="D4" s="5"/>
      <c r="E4" s="5"/>
      <c r="F4" s="11"/>
      <c r="G4" s="112"/>
      <c r="H4" s="95"/>
      <c r="I4" s="95"/>
      <c r="J4" s="95"/>
      <c r="K4" s="95"/>
      <c r="L4" s="95"/>
      <c r="M4" s="95"/>
    </row>
    <row r="5" spans="1:13" x14ac:dyDescent="0.25">
      <c r="A5" s="19" t="s">
        <v>87</v>
      </c>
      <c r="B5" s="5">
        <v>35521.699999999997</v>
      </c>
      <c r="C5" s="5">
        <v>68965.02</v>
      </c>
      <c r="D5" s="5">
        <v>563310.18999999994</v>
      </c>
      <c r="E5" s="5">
        <v>455174.88</v>
      </c>
      <c r="F5" s="12">
        <f t="shared" ref="F5:F16" si="0">SUM(B5:E5)</f>
        <v>1122971.79</v>
      </c>
      <c r="G5" s="112"/>
      <c r="H5" s="95"/>
      <c r="I5" s="95"/>
      <c r="J5" s="95"/>
      <c r="K5" s="95"/>
      <c r="L5" s="95"/>
      <c r="M5" s="95"/>
    </row>
    <row r="6" spans="1:13" x14ac:dyDescent="0.25">
      <c r="A6" s="19" t="s">
        <v>88</v>
      </c>
      <c r="B6" s="5">
        <v>13467.88</v>
      </c>
      <c r="C6" s="5">
        <v>15038.73</v>
      </c>
      <c r="D6" s="5">
        <v>123941.67</v>
      </c>
      <c r="E6" s="5">
        <v>98964.39</v>
      </c>
      <c r="F6" s="12">
        <f t="shared" si="0"/>
        <v>251412.66999999998</v>
      </c>
      <c r="G6" s="112"/>
      <c r="H6" s="95"/>
      <c r="I6" s="95"/>
      <c r="J6" s="95"/>
      <c r="K6" s="95"/>
      <c r="L6" s="95"/>
      <c r="M6" s="95"/>
    </row>
    <row r="7" spans="1:13" x14ac:dyDescent="0.25">
      <c r="A7" s="19" t="s">
        <v>89</v>
      </c>
      <c r="B7" s="5">
        <v>9542.7999999999993</v>
      </c>
      <c r="C7" s="5">
        <v>6724.96</v>
      </c>
      <c r="D7" s="5">
        <v>34684.620000000003</v>
      </c>
      <c r="E7" s="5">
        <v>47496.49</v>
      </c>
      <c r="F7" s="12">
        <f t="shared" si="0"/>
        <v>98448.87</v>
      </c>
      <c r="G7" s="112"/>
      <c r="H7" s="95"/>
    </row>
    <row r="8" spans="1:13" x14ac:dyDescent="0.25">
      <c r="A8" s="19" t="s">
        <v>90</v>
      </c>
      <c r="B8" s="5">
        <v>10509.77</v>
      </c>
      <c r="C8" s="5">
        <v>4985.28</v>
      </c>
      <c r="D8" s="5">
        <v>28894.67</v>
      </c>
      <c r="E8" s="5">
        <v>28925.64</v>
      </c>
      <c r="F8" s="12">
        <f t="shared" si="0"/>
        <v>73315.360000000001</v>
      </c>
      <c r="G8" s="112"/>
      <c r="H8" s="95"/>
      <c r="I8" s="95"/>
      <c r="J8" s="95"/>
      <c r="K8" s="95"/>
      <c r="L8" s="95"/>
      <c r="M8" s="95"/>
    </row>
    <row r="9" spans="1:13" x14ac:dyDescent="0.25">
      <c r="A9" s="19" t="s">
        <v>91</v>
      </c>
      <c r="B9" s="5">
        <v>23688.26</v>
      </c>
      <c r="C9" s="5">
        <v>22950.54</v>
      </c>
      <c r="D9" s="5">
        <v>133668.1</v>
      </c>
      <c r="E9" s="5">
        <v>92160.78</v>
      </c>
      <c r="F9" s="12">
        <f t="shared" si="0"/>
        <v>272467.68000000005</v>
      </c>
      <c r="G9" s="112"/>
      <c r="H9" s="95"/>
      <c r="I9" s="95"/>
      <c r="J9" s="95"/>
      <c r="K9" s="95"/>
      <c r="L9" s="95"/>
      <c r="M9" s="95"/>
    </row>
    <row r="10" spans="1:13" x14ac:dyDescent="0.25">
      <c r="A10" s="19" t="s">
        <v>92</v>
      </c>
      <c r="B10" s="5">
        <v>14947.22</v>
      </c>
      <c r="C10" s="5">
        <v>14204.24</v>
      </c>
      <c r="D10" s="5">
        <v>44882.86</v>
      </c>
      <c r="E10" s="5">
        <v>16309.83</v>
      </c>
      <c r="F10" s="12">
        <f t="shared" si="0"/>
        <v>90344.150000000009</v>
      </c>
      <c r="G10" s="112"/>
      <c r="H10" s="95"/>
      <c r="I10" s="95"/>
      <c r="J10" s="95"/>
      <c r="K10" s="95"/>
      <c r="L10" s="95"/>
      <c r="M10" s="95"/>
    </row>
    <row r="11" spans="1:13" x14ac:dyDescent="0.25">
      <c r="A11" s="19" t="s">
        <v>93</v>
      </c>
      <c r="B11" s="5">
        <v>7060.54</v>
      </c>
      <c r="C11" s="5">
        <v>12592.33</v>
      </c>
      <c r="D11" s="5">
        <v>120969.91</v>
      </c>
      <c r="E11" s="5">
        <v>87716.35</v>
      </c>
      <c r="F11" s="12">
        <f t="shared" si="0"/>
        <v>228339.13</v>
      </c>
      <c r="G11" s="112"/>
      <c r="H11" s="95"/>
      <c r="I11" s="95"/>
      <c r="J11" s="95"/>
      <c r="K11" s="95"/>
      <c r="L11" s="95"/>
      <c r="M11" s="95"/>
    </row>
    <row r="12" spans="1:13" x14ac:dyDescent="0.25">
      <c r="A12" s="19" t="s">
        <v>94</v>
      </c>
      <c r="B12" s="5">
        <v>5929.05</v>
      </c>
      <c r="C12" s="5">
        <v>18679.77</v>
      </c>
      <c r="D12" s="5">
        <v>105820.12</v>
      </c>
      <c r="E12" s="5">
        <v>67780.73</v>
      </c>
      <c r="F12" s="12">
        <f t="shared" si="0"/>
        <v>198209.66999999998</v>
      </c>
      <c r="G12" s="112"/>
      <c r="H12" s="95"/>
      <c r="I12" s="95"/>
      <c r="J12" s="95"/>
      <c r="K12" s="95"/>
      <c r="L12" s="95"/>
      <c r="M12" s="95"/>
    </row>
    <row r="13" spans="1:13" x14ac:dyDescent="0.25">
      <c r="A13" s="19" t="s">
        <v>95</v>
      </c>
      <c r="B13" s="5">
        <v>2864.42</v>
      </c>
      <c r="C13" s="5">
        <v>5877.88</v>
      </c>
      <c r="D13" s="5">
        <v>59808.639999999999</v>
      </c>
      <c r="E13" s="5">
        <v>23681.31</v>
      </c>
      <c r="F13" s="12">
        <f t="shared" si="0"/>
        <v>92232.25</v>
      </c>
      <c r="G13" s="112"/>
      <c r="H13" s="95"/>
      <c r="I13" s="95"/>
      <c r="J13" s="95"/>
      <c r="K13" s="95"/>
      <c r="L13" s="95"/>
      <c r="M13" s="95"/>
    </row>
    <row r="14" spans="1:13" x14ac:dyDescent="0.25">
      <c r="A14" s="19" t="s">
        <v>96</v>
      </c>
      <c r="B14" s="5">
        <v>17405.29</v>
      </c>
      <c r="C14" s="5">
        <v>48461.52</v>
      </c>
      <c r="D14" s="5">
        <v>174166.92</v>
      </c>
      <c r="E14" s="5">
        <v>43460.24</v>
      </c>
      <c r="F14" s="12">
        <f t="shared" si="0"/>
        <v>283493.97000000003</v>
      </c>
      <c r="G14" s="112"/>
      <c r="H14" s="95"/>
      <c r="I14" s="95"/>
      <c r="J14" s="95"/>
      <c r="K14" s="95"/>
      <c r="L14" s="95"/>
      <c r="M14" s="95"/>
    </row>
    <row r="15" spans="1:13" x14ac:dyDescent="0.25">
      <c r="A15" s="19" t="s">
        <v>97</v>
      </c>
      <c r="B15" s="5">
        <v>2332.9899999999998</v>
      </c>
      <c r="C15" s="5">
        <v>6599.26</v>
      </c>
      <c r="D15" s="5">
        <v>59868.67</v>
      </c>
      <c r="E15" s="5">
        <v>20549.38</v>
      </c>
      <c r="F15" s="12">
        <f t="shared" si="0"/>
        <v>89350.3</v>
      </c>
      <c r="G15" s="112"/>
      <c r="H15" s="95"/>
      <c r="I15" s="95"/>
      <c r="J15" s="95"/>
      <c r="K15" s="95"/>
      <c r="L15" s="95"/>
      <c r="M15" s="95"/>
    </row>
    <row r="16" spans="1:13" x14ac:dyDescent="0.25">
      <c r="A16" s="19" t="s">
        <v>98</v>
      </c>
      <c r="B16" s="5">
        <v>18117.439999999999</v>
      </c>
      <c r="C16" s="5">
        <v>40771.82</v>
      </c>
      <c r="D16" s="5">
        <v>138622.82999999999</v>
      </c>
      <c r="E16" s="5">
        <v>35788</v>
      </c>
      <c r="F16" s="12">
        <f t="shared" si="0"/>
        <v>233300.08999999997</v>
      </c>
      <c r="G16" s="112"/>
      <c r="H16" s="95"/>
      <c r="I16" s="95"/>
      <c r="J16" s="95"/>
      <c r="K16" s="95"/>
      <c r="L16" s="95"/>
      <c r="M16" s="95"/>
    </row>
    <row r="17" spans="1:14" x14ac:dyDescent="0.25">
      <c r="A17" s="20" t="s">
        <v>85</v>
      </c>
      <c r="B17" s="10">
        <f>SUM(B4:B16)</f>
        <v>161387.35999999999</v>
      </c>
      <c r="C17" s="10">
        <f t="shared" ref="C17:F17" si="1">SUM(C4:C16)</f>
        <v>265851.34999999998</v>
      </c>
      <c r="D17" s="10">
        <f t="shared" si="1"/>
        <v>1588639.2</v>
      </c>
      <c r="E17" s="10">
        <f t="shared" si="1"/>
        <v>1018008.02</v>
      </c>
      <c r="F17" s="13">
        <f t="shared" si="1"/>
        <v>3033885.9299999997</v>
      </c>
      <c r="H17" s="95"/>
      <c r="I17" s="95"/>
      <c r="J17" s="95"/>
      <c r="K17" s="95"/>
      <c r="L17" s="95"/>
      <c r="M17" s="95"/>
    </row>
    <row r="18" spans="1:14" x14ac:dyDescent="0.25">
      <c r="A18" s="48" t="s">
        <v>297</v>
      </c>
      <c r="B18" s="40"/>
      <c r="C18" s="40"/>
      <c r="D18" s="40"/>
      <c r="E18" s="40"/>
      <c r="F18" s="40"/>
      <c r="H18" s="95"/>
      <c r="I18" s="95"/>
      <c r="J18" s="95"/>
      <c r="K18" s="95"/>
      <c r="L18" s="95"/>
      <c r="M18" s="95"/>
    </row>
    <row r="19" spans="1:14" x14ac:dyDescent="0.25">
      <c r="A19" s="48" t="s">
        <v>129</v>
      </c>
      <c r="B19" s="40"/>
      <c r="C19" s="40"/>
      <c r="D19" s="40"/>
      <c r="E19" s="40"/>
      <c r="F19" s="40"/>
      <c r="H19" s="95"/>
      <c r="I19" s="95"/>
      <c r="J19" s="95"/>
      <c r="K19" s="95"/>
      <c r="L19" s="95"/>
      <c r="M19" s="95"/>
    </row>
    <row r="20" spans="1:14" x14ac:dyDescent="0.25">
      <c r="A20" s="48" t="str">
        <f>IF(1&lt;2,"Lecture : "&amp;ROUND(D5,0)&amp;" hommes immigrés de 25 à 54 ans sont devenus français par acquisition.","")</f>
        <v>Lecture : 563310 hommes immigrés de 25 à 54 ans sont devenus français par acquisition.</v>
      </c>
      <c r="B20" s="40"/>
      <c r="C20" s="40"/>
      <c r="D20" s="40"/>
      <c r="E20" s="40"/>
      <c r="F20" s="40"/>
      <c r="H20" s="95"/>
      <c r="I20" s="95"/>
      <c r="J20" s="95"/>
      <c r="K20" s="95"/>
      <c r="L20" s="95"/>
      <c r="M20" s="95"/>
    </row>
    <row r="21" spans="1:14" x14ac:dyDescent="0.25">
      <c r="A21" s="39" t="s">
        <v>745</v>
      </c>
      <c r="B21" s="40"/>
      <c r="C21" s="40"/>
      <c r="D21" s="40"/>
      <c r="E21" s="40"/>
      <c r="F21" s="40"/>
    </row>
    <row r="23" spans="1:14" x14ac:dyDescent="0.25">
      <c r="A23" s="3" t="s">
        <v>70</v>
      </c>
    </row>
    <row r="24" spans="1:14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14" x14ac:dyDescent="0.25">
      <c r="A25" s="17" t="s">
        <v>86</v>
      </c>
      <c r="B25" s="5">
        <v>5499498.2000000002</v>
      </c>
      <c r="C25" s="5">
        <v>3528425.22</v>
      </c>
      <c r="D25" s="5">
        <v>10403371.050000001</v>
      </c>
      <c r="E25" s="5">
        <v>8235911.8899999997</v>
      </c>
      <c r="F25" s="11">
        <f>SUM(B25:E25)</f>
        <v>27667206.359999999</v>
      </c>
      <c r="G25" s="112"/>
      <c r="H25" s="112"/>
      <c r="I25" s="95"/>
      <c r="J25" s="95"/>
      <c r="K25" s="95"/>
      <c r="L25" s="95"/>
      <c r="M25" s="95"/>
      <c r="N25" s="95"/>
    </row>
    <row r="26" spans="1:14" x14ac:dyDescent="0.25">
      <c r="A26" s="19" t="s">
        <v>87</v>
      </c>
      <c r="B26" s="5">
        <v>22997.98</v>
      </c>
      <c r="C26" s="5">
        <v>62444.62</v>
      </c>
      <c r="D26" s="5">
        <v>108466.68</v>
      </c>
      <c r="E26" s="5">
        <v>63705.68</v>
      </c>
      <c r="F26" s="12">
        <f t="shared" ref="F26:F37" si="2">SUM(B26:E26)</f>
        <v>257614.96</v>
      </c>
      <c r="G26" s="112"/>
      <c r="H26" s="112"/>
      <c r="I26" s="95"/>
      <c r="J26" s="95"/>
      <c r="K26" s="95"/>
      <c r="L26" s="95"/>
      <c r="M26" s="95"/>
      <c r="N26" s="95"/>
    </row>
    <row r="27" spans="1:14" x14ac:dyDescent="0.25">
      <c r="A27" s="19" t="s">
        <v>88</v>
      </c>
      <c r="B27" s="5">
        <v>19164.5</v>
      </c>
      <c r="C27" s="5">
        <v>4749.7</v>
      </c>
      <c r="D27" s="5">
        <v>15277.19</v>
      </c>
      <c r="E27" s="5">
        <v>778.42</v>
      </c>
      <c r="F27" s="12">
        <f t="shared" si="2"/>
        <v>39969.81</v>
      </c>
      <c r="G27" s="112"/>
      <c r="H27" s="112"/>
      <c r="I27" s="95"/>
      <c r="J27" s="95"/>
      <c r="K27" s="95"/>
      <c r="L27" s="95"/>
      <c r="M27" s="95"/>
      <c r="N27" s="95"/>
    </row>
    <row r="28" spans="1:14" x14ac:dyDescent="0.25">
      <c r="A28" s="19" t="s">
        <v>89</v>
      </c>
      <c r="B28" s="5">
        <v>4480.7700000000004</v>
      </c>
      <c r="C28" s="5">
        <v>626.41999999999996</v>
      </c>
      <c r="D28" s="5">
        <v>3370.78</v>
      </c>
      <c r="E28" s="5">
        <v>2510.12</v>
      </c>
      <c r="F28" s="12">
        <f t="shared" si="2"/>
        <v>10988.09</v>
      </c>
      <c r="G28" s="112"/>
      <c r="H28" s="112"/>
      <c r="I28" s="95"/>
      <c r="J28" s="95"/>
      <c r="K28" s="95"/>
      <c r="L28" s="95"/>
      <c r="M28" s="95"/>
      <c r="N28" s="95"/>
    </row>
    <row r="29" spans="1:14" x14ac:dyDescent="0.25">
      <c r="A29" s="19" t="s">
        <v>90</v>
      </c>
      <c r="B29" s="5">
        <v>4062.77</v>
      </c>
      <c r="C29" s="5">
        <v>402.64</v>
      </c>
      <c r="D29" s="5">
        <v>2973.11</v>
      </c>
      <c r="E29" s="5">
        <v>786.42</v>
      </c>
      <c r="F29" s="12">
        <f t="shared" si="2"/>
        <v>8224.94</v>
      </c>
      <c r="G29" s="112"/>
      <c r="H29" s="112"/>
      <c r="I29" s="95"/>
      <c r="J29" s="95"/>
      <c r="K29" s="95"/>
      <c r="L29" s="95"/>
      <c r="M29" s="95"/>
      <c r="N29" s="95"/>
    </row>
    <row r="30" spans="1:14" x14ac:dyDescent="0.25">
      <c r="A30" s="19" t="s">
        <v>91</v>
      </c>
      <c r="B30" s="5">
        <v>23519.52</v>
      </c>
      <c r="C30" s="5">
        <v>2534.96</v>
      </c>
      <c r="D30" s="5">
        <v>2369.85</v>
      </c>
      <c r="E30" s="5">
        <v>1672.56</v>
      </c>
      <c r="F30" s="12">
        <f t="shared" si="2"/>
        <v>30096.89</v>
      </c>
      <c r="G30" s="112"/>
      <c r="H30" s="112"/>
      <c r="I30" s="95"/>
      <c r="J30" s="95"/>
      <c r="K30" s="95"/>
      <c r="L30" s="95"/>
      <c r="M30" s="95"/>
      <c r="N30" s="95"/>
    </row>
    <row r="31" spans="1:14" x14ac:dyDescent="0.25">
      <c r="A31" s="19" t="s">
        <v>92</v>
      </c>
      <c r="B31" s="5">
        <v>13830.51</v>
      </c>
      <c r="C31" s="5">
        <v>538.58000000000004</v>
      </c>
      <c r="D31" s="5">
        <v>1065.8</v>
      </c>
      <c r="E31" s="5">
        <v>937.72</v>
      </c>
      <c r="F31" s="12">
        <f t="shared" si="2"/>
        <v>16372.609999999999</v>
      </c>
      <c r="G31" s="112"/>
      <c r="H31" s="112"/>
      <c r="I31" s="95"/>
    </row>
    <row r="32" spans="1:14" x14ac:dyDescent="0.25">
      <c r="A32" s="19" t="s">
        <v>93</v>
      </c>
      <c r="B32" s="5">
        <v>32533.39</v>
      </c>
      <c r="C32" s="5">
        <v>615.52</v>
      </c>
      <c r="D32" s="5">
        <v>2150.6</v>
      </c>
      <c r="E32" s="5">
        <v>3583.65</v>
      </c>
      <c r="F32" s="12">
        <f t="shared" si="2"/>
        <v>38883.159999999996</v>
      </c>
      <c r="G32" s="112"/>
      <c r="H32" s="112"/>
      <c r="I32" s="95"/>
      <c r="J32" s="95"/>
      <c r="K32" s="95"/>
      <c r="L32" s="95"/>
      <c r="M32" s="95"/>
      <c r="N32" s="95"/>
    </row>
    <row r="33" spans="1:14" x14ac:dyDescent="0.25">
      <c r="A33" s="19" t="s">
        <v>94</v>
      </c>
      <c r="B33" s="5">
        <v>32615.86</v>
      </c>
      <c r="C33" s="5">
        <v>818.4</v>
      </c>
      <c r="D33" s="5">
        <v>2052.5300000000002</v>
      </c>
      <c r="E33" s="5">
        <v>791.75</v>
      </c>
      <c r="F33" s="12">
        <f t="shared" si="2"/>
        <v>36278.54</v>
      </c>
      <c r="G33" s="112"/>
      <c r="H33" s="112"/>
      <c r="I33" s="95"/>
      <c r="J33" s="95"/>
      <c r="K33" s="95"/>
      <c r="L33" s="95"/>
      <c r="M33" s="95"/>
      <c r="N33" s="95"/>
    </row>
    <row r="34" spans="1:14" x14ac:dyDescent="0.25">
      <c r="A34" s="19" t="s">
        <v>95</v>
      </c>
      <c r="B34" s="5">
        <v>13476.48</v>
      </c>
      <c r="C34" s="5">
        <v>400.07</v>
      </c>
      <c r="D34" s="5">
        <v>1940.03</v>
      </c>
      <c r="E34" s="5">
        <v>409.25</v>
      </c>
      <c r="F34" s="12">
        <f t="shared" si="2"/>
        <v>16225.83</v>
      </c>
      <c r="G34" s="112"/>
      <c r="H34" s="112"/>
      <c r="I34" s="95"/>
      <c r="J34" s="95"/>
      <c r="K34" s="95"/>
      <c r="L34" s="95"/>
      <c r="M34" s="95"/>
      <c r="N34" s="95"/>
    </row>
    <row r="35" spans="1:14" x14ac:dyDescent="0.25">
      <c r="A35" s="19" t="s">
        <v>96</v>
      </c>
      <c r="B35" s="5">
        <v>69538.52</v>
      </c>
      <c r="C35" s="5">
        <v>1374.61</v>
      </c>
      <c r="D35" s="5">
        <v>2197.39</v>
      </c>
      <c r="E35" s="5">
        <v>839.8</v>
      </c>
      <c r="F35" s="12">
        <f t="shared" si="2"/>
        <v>73950.320000000007</v>
      </c>
      <c r="G35" s="112"/>
      <c r="H35" s="112"/>
      <c r="I35" s="95"/>
      <c r="J35" s="95"/>
      <c r="K35" s="95"/>
      <c r="L35" s="95"/>
      <c r="M35" s="95"/>
      <c r="N35" s="95"/>
    </row>
    <row r="36" spans="1:14" x14ac:dyDescent="0.25">
      <c r="A36" s="19" t="s">
        <v>97</v>
      </c>
      <c r="B36" s="5">
        <v>19473.71</v>
      </c>
      <c r="C36" s="5">
        <v>654.23</v>
      </c>
      <c r="D36" s="5">
        <v>919.79</v>
      </c>
      <c r="E36" s="5">
        <v>122.69</v>
      </c>
      <c r="F36" s="12">
        <f t="shared" si="2"/>
        <v>21170.42</v>
      </c>
      <c r="G36" s="112"/>
      <c r="H36" s="112"/>
      <c r="I36" s="95"/>
      <c r="J36" s="95"/>
      <c r="K36" s="95"/>
      <c r="L36" s="95"/>
      <c r="M36" s="95"/>
      <c r="N36" s="95"/>
    </row>
    <row r="37" spans="1:14" x14ac:dyDescent="0.25">
      <c r="A37" s="19" t="s">
        <v>98</v>
      </c>
      <c r="B37" s="5">
        <v>33108.14</v>
      </c>
      <c r="C37" s="5">
        <v>1613.76</v>
      </c>
      <c r="D37" s="5">
        <v>1749.45</v>
      </c>
      <c r="E37" s="5">
        <v>675.09</v>
      </c>
      <c r="F37" s="12">
        <f t="shared" si="2"/>
        <v>37146.439999999995</v>
      </c>
      <c r="G37" s="112"/>
      <c r="H37" s="112"/>
      <c r="I37" s="95"/>
      <c r="J37" s="95"/>
      <c r="K37" s="95"/>
      <c r="L37" s="95"/>
      <c r="M37" s="95"/>
      <c r="N37" s="95"/>
    </row>
    <row r="38" spans="1:14" x14ac:dyDescent="0.25">
      <c r="A38" s="20" t="s">
        <v>85</v>
      </c>
      <c r="B38" s="10">
        <f>SUM(B25:B37)</f>
        <v>5788300.3499999987</v>
      </c>
      <c r="C38" s="10">
        <f t="shared" ref="C38" si="3">SUM(C25:C37)</f>
        <v>3605198.73</v>
      </c>
      <c r="D38" s="10">
        <f t="shared" ref="D38" si="4">SUM(D25:D37)</f>
        <v>10547904.249999996</v>
      </c>
      <c r="E38" s="10">
        <f t="shared" ref="E38" si="5">SUM(E25:E37)</f>
        <v>8312725.0399999991</v>
      </c>
      <c r="F38" s="13">
        <f t="shared" ref="F38" si="6">SUM(F25:F37)</f>
        <v>28254128.370000001</v>
      </c>
      <c r="I38" s="95"/>
      <c r="J38" s="95"/>
      <c r="K38" s="95"/>
      <c r="L38" s="95"/>
      <c r="M38" s="95"/>
      <c r="N38" s="95"/>
    </row>
    <row r="39" spans="1:14" x14ac:dyDescent="0.25">
      <c r="A39" s="48" t="s">
        <v>129</v>
      </c>
      <c r="B39" s="40"/>
      <c r="C39" s="40"/>
      <c r="D39" s="40"/>
      <c r="E39" s="40"/>
      <c r="F39" s="40"/>
      <c r="I39" s="95"/>
      <c r="J39" s="95"/>
      <c r="K39" s="95"/>
      <c r="L39" s="95"/>
      <c r="M39" s="95"/>
      <c r="N39" s="95"/>
    </row>
    <row r="40" spans="1:14" x14ac:dyDescent="0.25">
      <c r="A40" s="48" t="str">
        <f>IF(1&lt;2,"Lecture : "&amp;ROUND(D26,0)&amp;" hommes non-immigrés de 25 à 54 ans sont devenus français par acquisition (ils étaient donc nés en France de nationalité étrangère).","")</f>
        <v>Lecture : 108467 hommes non-immigrés de 25 à 54 ans sont devenus français par acquisition (ils étaient donc nés en France de nationalité étrangère).</v>
      </c>
      <c r="B40" s="40"/>
      <c r="C40" s="40"/>
      <c r="D40" s="40"/>
      <c r="E40" s="40"/>
      <c r="F40" s="40"/>
      <c r="I40" s="95"/>
      <c r="J40" s="95"/>
      <c r="K40" s="95"/>
      <c r="L40" s="95"/>
      <c r="M40" s="95"/>
      <c r="N40" s="95"/>
    </row>
    <row r="41" spans="1:14" x14ac:dyDescent="0.25">
      <c r="A41" s="39" t="s">
        <v>745</v>
      </c>
      <c r="B41" s="40"/>
      <c r="C41" s="40"/>
      <c r="D41" s="40"/>
      <c r="E41" s="40"/>
      <c r="F41" s="40"/>
      <c r="I41" s="95"/>
      <c r="J41" s="95"/>
      <c r="K41" s="95"/>
      <c r="L41" s="95"/>
      <c r="M41" s="95"/>
      <c r="N41" s="95"/>
    </row>
    <row r="42" spans="1:14" x14ac:dyDescent="0.25">
      <c r="A42" s="44"/>
      <c r="B42" s="40"/>
      <c r="C42" s="40"/>
      <c r="D42" s="40"/>
      <c r="E42" s="40"/>
      <c r="F42" s="40"/>
      <c r="I42" s="95"/>
      <c r="J42" s="95"/>
      <c r="K42" s="95"/>
      <c r="L42" s="95"/>
      <c r="M42" s="95"/>
      <c r="N42" s="95"/>
    </row>
    <row r="43" spans="1:14" x14ac:dyDescent="0.25">
      <c r="A43" s="3" t="s">
        <v>28</v>
      </c>
      <c r="I43" s="95"/>
      <c r="J43" s="95"/>
      <c r="K43" s="95"/>
      <c r="L43" s="95"/>
      <c r="M43" s="95"/>
      <c r="N43" s="95"/>
    </row>
    <row r="44" spans="1:14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  <c r="I44" s="95"/>
      <c r="J44" s="95"/>
      <c r="K44" s="95"/>
      <c r="L44" s="95"/>
      <c r="M44" s="95"/>
      <c r="N44" s="95"/>
    </row>
    <row r="45" spans="1:14" x14ac:dyDescent="0.25">
      <c r="A45" s="17" t="s">
        <v>86</v>
      </c>
      <c r="B45" s="5">
        <f t="shared" ref="B45:B58" si="7">B4+B25</f>
        <v>5499498.2000000002</v>
      </c>
      <c r="C45" s="5">
        <f t="shared" ref="C45:F45" si="8">C4+C25</f>
        <v>3528425.22</v>
      </c>
      <c r="D45" s="5">
        <f t="shared" si="8"/>
        <v>10403371.050000001</v>
      </c>
      <c r="E45" s="5">
        <f t="shared" si="8"/>
        <v>8235911.8899999997</v>
      </c>
      <c r="F45" s="11">
        <f t="shared" si="8"/>
        <v>27667206.359999999</v>
      </c>
      <c r="I45" s="95"/>
      <c r="J45" s="95"/>
      <c r="K45" s="95"/>
      <c r="L45" s="95"/>
      <c r="M45" s="95"/>
      <c r="N45" s="95"/>
    </row>
    <row r="46" spans="1:14" x14ac:dyDescent="0.25">
      <c r="A46" s="19" t="s">
        <v>87</v>
      </c>
      <c r="B46" s="5">
        <f t="shared" si="7"/>
        <v>58519.679999999993</v>
      </c>
      <c r="C46" s="5">
        <f t="shared" ref="C46:F58" si="9">C5+C26</f>
        <v>131409.64000000001</v>
      </c>
      <c r="D46" s="5">
        <f t="shared" si="9"/>
        <v>671776.86999999988</v>
      </c>
      <c r="E46" s="5">
        <f t="shared" si="9"/>
        <v>518880.56</v>
      </c>
      <c r="F46" s="12">
        <f t="shared" si="9"/>
        <v>1380586.75</v>
      </c>
    </row>
    <row r="47" spans="1:14" x14ac:dyDescent="0.25">
      <c r="A47" s="19" t="s">
        <v>88</v>
      </c>
      <c r="B47" s="5">
        <f t="shared" si="7"/>
        <v>32632.379999999997</v>
      </c>
      <c r="C47" s="5">
        <f t="shared" si="9"/>
        <v>19788.43</v>
      </c>
      <c r="D47" s="5">
        <f t="shared" si="9"/>
        <v>139218.85999999999</v>
      </c>
      <c r="E47" s="5">
        <f t="shared" si="9"/>
        <v>99742.81</v>
      </c>
      <c r="F47" s="12">
        <f t="shared" si="9"/>
        <v>291382.48</v>
      </c>
    </row>
    <row r="48" spans="1:14" x14ac:dyDescent="0.25">
      <c r="A48" s="19" t="s">
        <v>89</v>
      </c>
      <c r="B48" s="5">
        <f t="shared" si="7"/>
        <v>14023.57</v>
      </c>
      <c r="C48" s="5">
        <f t="shared" si="9"/>
        <v>7351.38</v>
      </c>
      <c r="D48" s="5">
        <f t="shared" si="9"/>
        <v>38055.4</v>
      </c>
      <c r="E48" s="5">
        <f t="shared" si="9"/>
        <v>50006.61</v>
      </c>
      <c r="F48" s="12">
        <f t="shared" si="9"/>
        <v>109436.95999999999</v>
      </c>
    </row>
    <row r="49" spans="1:6" x14ac:dyDescent="0.25">
      <c r="A49" s="19" t="s">
        <v>90</v>
      </c>
      <c r="B49" s="5">
        <f t="shared" si="7"/>
        <v>14572.54</v>
      </c>
      <c r="C49" s="5">
        <f t="shared" si="9"/>
        <v>5387.92</v>
      </c>
      <c r="D49" s="5">
        <f t="shared" si="9"/>
        <v>31867.78</v>
      </c>
      <c r="E49" s="5">
        <f t="shared" si="9"/>
        <v>29712.059999999998</v>
      </c>
      <c r="F49" s="12">
        <f t="shared" si="9"/>
        <v>81540.3</v>
      </c>
    </row>
    <row r="50" spans="1:6" x14ac:dyDescent="0.25">
      <c r="A50" s="19" t="s">
        <v>91</v>
      </c>
      <c r="B50" s="5">
        <f t="shared" si="7"/>
        <v>47207.78</v>
      </c>
      <c r="C50" s="5">
        <f t="shared" si="9"/>
        <v>25485.5</v>
      </c>
      <c r="D50" s="5">
        <f t="shared" si="9"/>
        <v>136037.95000000001</v>
      </c>
      <c r="E50" s="5">
        <f t="shared" si="9"/>
        <v>93833.34</v>
      </c>
      <c r="F50" s="12">
        <f t="shared" si="9"/>
        <v>302564.57000000007</v>
      </c>
    </row>
    <row r="51" spans="1:6" x14ac:dyDescent="0.25">
      <c r="A51" s="19" t="s">
        <v>92</v>
      </c>
      <c r="B51" s="5">
        <f t="shared" si="7"/>
        <v>28777.73</v>
      </c>
      <c r="C51" s="5">
        <f t="shared" si="9"/>
        <v>14742.82</v>
      </c>
      <c r="D51" s="5">
        <f t="shared" si="9"/>
        <v>45948.66</v>
      </c>
      <c r="E51" s="5">
        <f t="shared" si="9"/>
        <v>17247.55</v>
      </c>
      <c r="F51" s="12">
        <f t="shared" si="9"/>
        <v>106716.76000000001</v>
      </c>
    </row>
    <row r="52" spans="1:6" x14ac:dyDescent="0.25">
      <c r="A52" s="19" t="s">
        <v>93</v>
      </c>
      <c r="B52" s="5">
        <f t="shared" si="7"/>
        <v>39593.93</v>
      </c>
      <c r="C52" s="5">
        <f t="shared" si="9"/>
        <v>13207.85</v>
      </c>
      <c r="D52" s="5">
        <f t="shared" si="9"/>
        <v>123120.51000000001</v>
      </c>
      <c r="E52" s="5">
        <f t="shared" si="9"/>
        <v>91300</v>
      </c>
      <c r="F52" s="12">
        <f t="shared" si="9"/>
        <v>267222.28999999998</v>
      </c>
    </row>
    <row r="53" spans="1:6" x14ac:dyDescent="0.25">
      <c r="A53" s="19" t="s">
        <v>94</v>
      </c>
      <c r="B53" s="5">
        <f t="shared" si="7"/>
        <v>38544.910000000003</v>
      </c>
      <c r="C53" s="5">
        <f t="shared" si="9"/>
        <v>19498.170000000002</v>
      </c>
      <c r="D53" s="5">
        <f t="shared" si="9"/>
        <v>107872.65</v>
      </c>
      <c r="E53" s="5">
        <f t="shared" si="9"/>
        <v>68572.479999999996</v>
      </c>
      <c r="F53" s="12">
        <f t="shared" si="9"/>
        <v>234488.21</v>
      </c>
    </row>
    <row r="54" spans="1:6" x14ac:dyDescent="0.25">
      <c r="A54" s="19" t="s">
        <v>95</v>
      </c>
      <c r="B54" s="5">
        <f t="shared" si="7"/>
        <v>16340.9</v>
      </c>
      <c r="C54" s="5">
        <f t="shared" si="9"/>
        <v>6277.95</v>
      </c>
      <c r="D54" s="5">
        <f t="shared" si="9"/>
        <v>61748.67</v>
      </c>
      <c r="E54" s="5">
        <f t="shared" si="9"/>
        <v>24090.560000000001</v>
      </c>
      <c r="F54" s="12">
        <f t="shared" si="9"/>
        <v>108458.08</v>
      </c>
    </row>
    <row r="55" spans="1:6" x14ac:dyDescent="0.25">
      <c r="A55" s="19" t="s">
        <v>96</v>
      </c>
      <c r="B55" s="5">
        <f t="shared" si="7"/>
        <v>86943.81</v>
      </c>
      <c r="C55" s="5">
        <f t="shared" si="9"/>
        <v>49836.13</v>
      </c>
      <c r="D55" s="5">
        <f t="shared" si="9"/>
        <v>176364.31000000003</v>
      </c>
      <c r="E55" s="5">
        <f t="shared" si="9"/>
        <v>44300.04</v>
      </c>
      <c r="F55" s="12">
        <f t="shared" si="9"/>
        <v>357444.29000000004</v>
      </c>
    </row>
    <row r="56" spans="1:6" x14ac:dyDescent="0.25">
      <c r="A56" s="19" t="s">
        <v>97</v>
      </c>
      <c r="B56" s="5">
        <f t="shared" si="7"/>
        <v>21806.699999999997</v>
      </c>
      <c r="C56" s="5">
        <f t="shared" si="9"/>
        <v>7253.49</v>
      </c>
      <c r="D56" s="5">
        <f t="shared" si="9"/>
        <v>60788.46</v>
      </c>
      <c r="E56" s="5">
        <f t="shared" si="9"/>
        <v>20672.07</v>
      </c>
      <c r="F56" s="12">
        <f t="shared" si="9"/>
        <v>110520.72</v>
      </c>
    </row>
    <row r="57" spans="1:6" x14ac:dyDescent="0.25">
      <c r="A57" s="19" t="s">
        <v>98</v>
      </c>
      <c r="B57" s="5">
        <f t="shared" si="7"/>
        <v>51225.58</v>
      </c>
      <c r="C57" s="5">
        <f t="shared" si="9"/>
        <v>42385.58</v>
      </c>
      <c r="D57" s="5">
        <f t="shared" si="9"/>
        <v>140372.28</v>
      </c>
      <c r="E57" s="5">
        <f t="shared" si="9"/>
        <v>36463.089999999997</v>
      </c>
      <c r="F57" s="12">
        <f t="shared" si="9"/>
        <v>270446.52999999997</v>
      </c>
    </row>
    <row r="58" spans="1:6" x14ac:dyDescent="0.25">
      <c r="A58" s="20" t="s">
        <v>85</v>
      </c>
      <c r="B58" s="10">
        <f t="shared" si="7"/>
        <v>5949687.709999999</v>
      </c>
      <c r="C58" s="10">
        <f t="shared" si="9"/>
        <v>3871050.08</v>
      </c>
      <c r="D58" s="10">
        <f t="shared" si="9"/>
        <v>12136543.449999996</v>
      </c>
      <c r="E58" s="10">
        <f t="shared" si="9"/>
        <v>9330733.0599999987</v>
      </c>
      <c r="F58" s="13">
        <f t="shared" si="9"/>
        <v>31288014.300000001</v>
      </c>
    </row>
    <row r="59" spans="1:6" x14ac:dyDescent="0.25">
      <c r="A59" s="48" t="s">
        <v>129</v>
      </c>
    </row>
    <row r="60" spans="1:6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/>
  </sheetViews>
  <sheetFormatPr baseColWidth="10" defaultRowHeight="15" x14ac:dyDescent="0.25"/>
  <cols>
    <col min="1" max="1" width="26.42578125" style="2" customWidth="1"/>
    <col min="2" max="6" width="16.42578125" style="2" customWidth="1"/>
    <col min="7" max="7" width="11.42578125" style="2"/>
    <col min="8" max="8" width="11.42578125" style="95"/>
    <col min="9" max="10" width="14.28515625" style="95" bestFit="1" customWidth="1"/>
    <col min="11" max="13" width="15.28515625" style="95" bestFit="1" customWidth="1"/>
    <col min="14" max="16384" width="11.42578125" style="2"/>
  </cols>
  <sheetData>
    <row r="1" spans="1:7" x14ac:dyDescent="0.25">
      <c r="A1" s="1" t="s">
        <v>123</v>
      </c>
    </row>
    <row r="2" spans="1:7" x14ac:dyDescent="0.25">
      <c r="A2" s="3" t="s">
        <v>69</v>
      </c>
    </row>
    <row r="3" spans="1:7" x14ac:dyDescent="0.25">
      <c r="B3" s="14" t="s">
        <v>35</v>
      </c>
      <c r="C3" s="15" t="s">
        <v>82</v>
      </c>
      <c r="D3" s="15" t="s">
        <v>83</v>
      </c>
      <c r="E3" s="30" t="s">
        <v>84</v>
      </c>
      <c r="F3" s="16" t="s">
        <v>85</v>
      </c>
    </row>
    <row r="4" spans="1:7" x14ac:dyDescent="0.25">
      <c r="A4" s="17" t="s">
        <v>86</v>
      </c>
      <c r="B4" s="5"/>
      <c r="C4" s="5"/>
      <c r="D4" s="5"/>
      <c r="E4" s="5"/>
      <c r="F4" s="11"/>
      <c r="G4" s="112"/>
    </row>
    <row r="5" spans="1:7" x14ac:dyDescent="0.25">
      <c r="A5" s="19" t="s">
        <v>87</v>
      </c>
      <c r="B5" s="5">
        <v>35421.03</v>
      </c>
      <c r="C5" s="5">
        <v>68054.67</v>
      </c>
      <c r="D5" s="5">
        <v>662054.6</v>
      </c>
      <c r="E5" s="5">
        <v>518495.99</v>
      </c>
      <c r="F5" s="12">
        <f t="shared" ref="F5:F16" si="0">SUM(B5:E5)</f>
        <v>1284026.29</v>
      </c>
      <c r="G5" s="112"/>
    </row>
    <row r="6" spans="1:7" x14ac:dyDescent="0.25">
      <c r="A6" s="19" t="s">
        <v>88</v>
      </c>
      <c r="B6" s="5">
        <v>12647.76</v>
      </c>
      <c r="C6" s="5">
        <v>14300.34</v>
      </c>
      <c r="D6" s="5">
        <v>99850.48</v>
      </c>
      <c r="E6" s="5">
        <v>98870.86</v>
      </c>
      <c r="F6" s="12">
        <f t="shared" si="0"/>
        <v>225669.44</v>
      </c>
      <c r="G6" s="112"/>
    </row>
    <row r="7" spans="1:7" x14ac:dyDescent="0.25">
      <c r="A7" s="19" t="s">
        <v>89</v>
      </c>
      <c r="B7" s="5">
        <v>9373.93</v>
      </c>
      <c r="C7" s="5">
        <v>7288.49</v>
      </c>
      <c r="D7" s="5">
        <v>31800.98</v>
      </c>
      <c r="E7" s="5">
        <v>36972.879999999997</v>
      </c>
      <c r="F7" s="12">
        <f t="shared" si="0"/>
        <v>85436.28</v>
      </c>
      <c r="G7" s="112"/>
    </row>
    <row r="8" spans="1:7" x14ac:dyDescent="0.25">
      <c r="A8" s="19" t="s">
        <v>90</v>
      </c>
      <c r="B8" s="5">
        <v>9968.27</v>
      </c>
      <c r="C8" s="5">
        <v>5749.01</v>
      </c>
      <c r="D8" s="5">
        <v>28348.09</v>
      </c>
      <c r="E8" s="5">
        <v>31564.29</v>
      </c>
      <c r="F8" s="12">
        <f t="shared" si="0"/>
        <v>75629.66</v>
      </c>
      <c r="G8" s="112"/>
    </row>
    <row r="9" spans="1:7" x14ac:dyDescent="0.25">
      <c r="A9" s="19" t="s">
        <v>91</v>
      </c>
      <c r="B9" s="5">
        <v>22856.53</v>
      </c>
      <c r="C9" s="5">
        <v>27471.13</v>
      </c>
      <c r="D9" s="5">
        <v>159509.49</v>
      </c>
      <c r="E9" s="5">
        <v>92749.82</v>
      </c>
      <c r="F9" s="12">
        <f t="shared" si="0"/>
        <v>302586.96999999997</v>
      </c>
      <c r="G9" s="112"/>
    </row>
    <row r="10" spans="1:7" x14ac:dyDescent="0.25">
      <c r="A10" s="19" t="s">
        <v>92</v>
      </c>
      <c r="B10" s="5">
        <v>13733.4</v>
      </c>
      <c r="C10" s="5">
        <v>15206.67</v>
      </c>
      <c r="D10" s="5">
        <v>61924.63</v>
      </c>
      <c r="E10" s="5">
        <v>19070.2</v>
      </c>
      <c r="F10" s="12">
        <f t="shared" si="0"/>
        <v>109934.9</v>
      </c>
      <c r="G10" s="112"/>
    </row>
    <row r="11" spans="1:7" x14ac:dyDescent="0.25">
      <c r="A11" s="19" t="s">
        <v>93</v>
      </c>
      <c r="B11" s="5">
        <v>6507.25</v>
      </c>
      <c r="C11" s="5">
        <v>13321.76</v>
      </c>
      <c r="D11" s="5">
        <v>118508.05</v>
      </c>
      <c r="E11" s="5">
        <v>77692.89</v>
      </c>
      <c r="F11" s="12">
        <f t="shared" si="0"/>
        <v>216029.95</v>
      </c>
      <c r="G11" s="112"/>
    </row>
    <row r="12" spans="1:7" x14ac:dyDescent="0.25">
      <c r="A12" s="19" t="s">
        <v>94</v>
      </c>
      <c r="B12" s="5">
        <v>5287.15</v>
      </c>
      <c r="C12" s="5">
        <v>21359.759999999998</v>
      </c>
      <c r="D12" s="5">
        <v>113893.94</v>
      </c>
      <c r="E12" s="5">
        <v>63074.78</v>
      </c>
      <c r="F12" s="12">
        <f t="shared" si="0"/>
        <v>203615.63</v>
      </c>
      <c r="G12" s="112"/>
    </row>
    <row r="13" spans="1:7" x14ac:dyDescent="0.25">
      <c r="A13" s="19" t="s">
        <v>95</v>
      </c>
      <c r="B13" s="5">
        <v>2566.33</v>
      </c>
      <c r="C13" s="5">
        <v>5518.53</v>
      </c>
      <c r="D13" s="5">
        <v>40050.629999999997</v>
      </c>
      <c r="E13" s="5">
        <v>16180.56</v>
      </c>
      <c r="F13" s="12">
        <f t="shared" si="0"/>
        <v>64316.049999999996</v>
      </c>
      <c r="G13" s="112"/>
    </row>
    <row r="14" spans="1:7" x14ac:dyDescent="0.25">
      <c r="A14" s="19" t="s">
        <v>96</v>
      </c>
      <c r="B14" s="5">
        <v>17254.37</v>
      </c>
      <c r="C14" s="5">
        <v>40864.32</v>
      </c>
      <c r="D14" s="5">
        <v>180718.78</v>
      </c>
      <c r="E14" s="5">
        <v>28577.17</v>
      </c>
      <c r="F14" s="12">
        <f t="shared" si="0"/>
        <v>267414.64</v>
      </c>
      <c r="G14" s="112"/>
    </row>
    <row r="15" spans="1:7" x14ac:dyDescent="0.25">
      <c r="A15" s="19" t="s">
        <v>97</v>
      </c>
      <c r="B15" s="5">
        <v>2411.62</v>
      </c>
      <c r="C15" s="5">
        <v>7485.56</v>
      </c>
      <c r="D15" s="5">
        <v>51924.99</v>
      </c>
      <c r="E15" s="5">
        <v>20160.13</v>
      </c>
      <c r="F15" s="12">
        <f t="shared" si="0"/>
        <v>81982.3</v>
      </c>
      <c r="G15" s="112"/>
    </row>
    <row r="16" spans="1:7" x14ac:dyDescent="0.25">
      <c r="A16" s="19" t="s">
        <v>98</v>
      </c>
      <c r="B16" s="5">
        <v>17022.71</v>
      </c>
      <c r="C16" s="5">
        <v>36261.74</v>
      </c>
      <c r="D16" s="5">
        <v>184945.93</v>
      </c>
      <c r="E16" s="5">
        <v>42608.68</v>
      </c>
      <c r="F16" s="12">
        <f t="shared" si="0"/>
        <v>280839.06</v>
      </c>
      <c r="G16" s="112"/>
    </row>
    <row r="17" spans="1:7" x14ac:dyDescent="0.25">
      <c r="A17" s="20" t="s">
        <v>85</v>
      </c>
      <c r="B17" s="10">
        <f>SUM(B4:B16)</f>
        <v>155050.34999999998</v>
      </c>
      <c r="C17" s="10">
        <f t="shared" ref="C17:F17" si="1">SUM(C4:C16)</f>
        <v>262881.98000000004</v>
      </c>
      <c r="D17" s="10">
        <f t="shared" si="1"/>
        <v>1733530.5899999996</v>
      </c>
      <c r="E17" s="10">
        <f t="shared" si="1"/>
        <v>1046018.2500000002</v>
      </c>
      <c r="F17" s="13">
        <f t="shared" si="1"/>
        <v>3197481.1699999995</v>
      </c>
    </row>
    <row r="18" spans="1:7" x14ac:dyDescent="0.25">
      <c r="A18" s="48" t="s">
        <v>297</v>
      </c>
      <c r="B18" s="40"/>
      <c r="C18" s="40"/>
      <c r="D18" s="40"/>
      <c r="E18" s="40"/>
      <c r="F18" s="40"/>
    </row>
    <row r="19" spans="1:7" x14ac:dyDescent="0.25">
      <c r="A19" s="48" t="s">
        <v>129</v>
      </c>
      <c r="B19" s="40"/>
      <c r="C19" s="40"/>
      <c r="D19" s="40"/>
      <c r="E19" s="40"/>
      <c r="F19" s="40"/>
    </row>
    <row r="20" spans="1:7" x14ac:dyDescent="0.25">
      <c r="A20" s="48" t="str">
        <f>IF(1&lt;2,"Lecture : "&amp;ROUND(D5,0)&amp;" femmes immigrées de 25 à 54 ans sont devenues française par acquisition.","")</f>
        <v>Lecture : 662055 femmes immigrées de 25 à 54 ans sont devenues française par acquisition.</v>
      </c>
      <c r="B20" s="40"/>
      <c r="C20" s="40"/>
      <c r="D20" s="40"/>
      <c r="E20" s="40"/>
      <c r="F20" s="40"/>
    </row>
    <row r="21" spans="1:7" x14ac:dyDescent="0.25">
      <c r="A21" s="39" t="s">
        <v>745</v>
      </c>
      <c r="B21" s="40"/>
      <c r="C21" s="40"/>
      <c r="D21" s="40"/>
      <c r="E21" s="40"/>
      <c r="F21" s="40"/>
    </row>
    <row r="22" spans="1:7" x14ac:dyDescent="0.25">
      <c r="A22" s="44"/>
      <c r="B22" s="40"/>
      <c r="C22" s="40"/>
      <c r="D22" s="40"/>
      <c r="E22" s="40"/>
      <c r="F22" s="40"/>
    </row>
    <row r="23" spans="1:7" x14ac:dyDescent="0.25">
      <c r="A23" s="3" t="s">
        <v>70</v>
      </c>
    </row>
    <row r="24" spans="1:7" x14ac:dyDescent="0.25">
      <c r="B24" s="14" t="s">
        <v>35</v>
      </c>
      <c r="C24" s="15" t="s">
        <v>82</v>
      </c>
      <c r="D24" s="15" t="s">
        <v>83</v>
      </c>
      <c r="E24" s="30" t="s">
        <v>84</v>
      </c>
      <c r="F24" s="16" t="s">
        <v>85</v>
      </c>
    </row>
    <row r="25" spans="1:7" x14ac:dyDescent="0.25">
      <c r="A25" s="17" t="s">
        <v>86</v>
      </c>
      <c r="B25" s="5">
        <v>5260455.66</v>
      </c>
      <c r="C25" s="5">
        <v>3378503.58</v>
      </c>
      <c r="D25" s="5">
        <v>10598804.539999999</v>
      </c>
      <c r="E25" s="5">
        <v>10330384.09</v>
      </c>
      <c r="F25" s="11">
        <f>SUM(B25:E25)</f>
        <v>29568147.870000001</v>
      </c>
      <c r="G25" s="112"/>
    </row>
    <row r="26" spans="1:7" x14ac:dyDescent="0.25">
      <c r="A26" s="19" t="s">
        <v>87</v>
      </c>
      <c r="B26" s="5">
        <v>22069.21</v>
      </c>
      <c r="C26" s="5">
        <v>63168.11</v>
      </c>
      <c r="D26" s="5">
        <v>131272.43</v>
      </c>
      <c r="E26" s="5">
        <v>72190.259999999995</v>
      </c>
      <c r="F26" s="12">
        <f t="shared" ref="F26:F37" si="2">SUM(B26:E26)</f>
        <v>288700.01</v>
      </c>
      <c r="G26" s="112"/>
    </row>
    <row r="27" spans="1:7" x14ac:dyDescent="0.25">
      <c r="A27" s="19" t="s">
        <v>88</v>
      </c>
      <c r="B27" s="5">
        <v>18350.2</v>
      </c>
      <c r="C27" s="5">
        <v>4564.6400000000003</v>
      </c>
      <c r="D27" s="5">
        <v>7631.49</v>
      </c>
      <c r="E27" s="5">
        <v>765.78</v>
      </c>
      <c r="F27" s="12">
        <f t="shared" si="2"/>
        <v>31312.11</v>
      </c>
      <c r="G27" s="112"/>
    </row>
    <row r="28" spans="1:7" x14ac:dyDescent="0.25">
      <c r="A28" s="19" t="s">
        <v>89</v>
      </c>
      <c r="B28" s="5">
        <v>4465.68</v>
      </c>
      <c r="C28" s="5">
        <v>597.83000000000004</v>
      </c>
      <c r="D28" s="5">
        <v>1177.77</v>
      </c>
      <c r="E28" s="5">
        <v>951.6</v>
      </c>
      <c r="F28" s="12">
        <f t="shared" si="2"/>
        <v>7192.880000000001</v>
      </c>
      <c r="G28" s="112"/>
    </row>
    <row r="29" spans="1:7" x14ac:dyDescent="0.25">
      <c r="A29" s="19" t="s">
        <v>90</v>
      </c>
      <c r="B29" s="5">
        <v>3628.14</v>
      </c>
      <c r="C29" s="5">
        <v>387.48</v>
      </c>
      <c r="D29" s="5">
        <v>1271.1199999999999</v>
      </c>
      <c r="E29" s="5">
        <v>566.96</v>
      </c>
      <c r="F29" s="12">
        <f t="shared" si="2"/>
        <v>5853.7</v>
      </c>
      <c r="G29" s="112"/>
    </row>
    <row r="30" spans="1:7" x14ac:dyDescent="0.25">
      <c r="A30" s="19" t="s">
        <v>91</v>
      </c>
      <c r="B30" s="5">
        <v>22390.400000000001</v>
      </c>
      <c r="C30" s="5">
        <v>2298.3000000000002</v>
      </c>
      <c r="D30" s="5">
        <v>1867.8</v>
      </c>
      <c r="E30" s="5">
        <v>1539.52</v>
      </c>
      <c r="F30" s="12">
        <f t="shared" si="2"/>
        <v>28096.02</v>
      </c>
      <c r="G30" s="112"/>
    </row>
    <row r="31" spans="1:7" x14ac:dyDescent="0.25">
      <c r="A31" s="19" t="s">
        <v>92</v>
      </c>
      <c r="B31" s="5">
        <v>13065.62</v>
      </c>
      <c r="C31" s="5">
        <v>452.17</v>
      </c>
      <c r="D31" s="5">
        <v>843.43</v>
      </c>
      <c r="E31" s="5">
        <v>831.55</v>
      </c>
      <c r="F31" s="12">
        <f t="shared" si="2"/>
        <v>15192.77</v>
      </c>
      <c r="G31" s="112"/>
    </row>
    <row r="32" spans="1:7" x14ac:dyDescent="0.25">
      <c r="A32" s="19" t="s">
        <v>93</v>
      </c>
      <c r="B32" s="5">
        <v>30158.65</v>
      </c>
      <c r="C32" s="5">
        <v>523.61</v>
      </c>
      <c r="D32" s="5">
        <v>1585.42</v>
      </c>
      <c r="E32" s="5">
        <v>2414.66</v>
      </c>
      <c r="F32" s="12">
        <f t="shared" si="2"/>
        <v>34682.339999999997</v>
      </c>
      <c r="G32" s="112"/>
    </row>
    <row r="33" spans="1:7" x14ac:dyDescent="0.25">
      <c r="A33" s="19" t="s">
        <v>94</v>
      </c>
      <c r="B33" s="5">
        <v>31695.599999999999</v>
      </c>
      <c r="C33" s="5">
        <v>762.46</v>
      </c>
      <c r="D33" s="5">
        <v>1333.7</v>
      </c>
      <c r="E33" s="5">
        <v>425.66</v>
      </c>
      <c r="F33" s="12">
        <f t="shared" si="2"/>
        <v>34217.42</v>
      </c>
      <c r="G33" s="112"/>
    </row>
    <row r="34" spans="1:7" x14ac:dyDescent="0.25">
      <c r="A34" s="19" t="s">
        <v>95</v>
      </c>
      <c r="B34" s="5">
        <v>12296.93</v>
      </c>
      <c r="C34" s="5">
        <v>355.59</v>
      </c>
      <c r="D34" s="5">
        <v>1314.75</v>
      </c>
      <c r="E34" s="5">
        <v>191.79</v>
      </c>
      <c r="F34" s="12">
        <f t="shared" si="2"/>
        <v>14159.060000000001</v>
      </c>
      <c r="G34" s="112"/>
    </row>
    <row r="35" spans="1:7" x14ac:dyDescent="0.25">
      <c r="A35" s="19" t="s">
        <v>96</v>
      </c>
      <c r="B35" s="5">
        <v>68255.570000000007</v>
      </c>
      <c r="C35" s="5">
        <v>1174.2</v>
      </c>
      <c r="D35" s="5">
        <v>1588.69</v>
      </c>
      <c r="E35" s="5">
        <v>369.74</v>
      </c>
      <c r="F35" s="12">
        <f t="shared" si="2"/>
        <v>71388.200000000012</v>
      </c>
      <c r="G35" s="112"/>
    </row>
    <row r="36" spans="1:7" x14ac:dyDescent="0.25">
      <c r="A36" s="19" t="s">
        <v>97</v>
      </c>
      <c r="B36" s="5">
        <v>18056.009999999998</v>
      </c>
      <c r="C36" s="5">
        <v>513.86</v>
      </c>
      <c r="D36" s="5">
        <v>601.16999999999996</v>
      </c>
      <c r="E36" s="5">
        <v>96.77</v>
      </c>
      <c r="F36" s="12">
        <f t="shared" si="2"/>
        <v>19267.809999999998</v>
      </c>
      <c r="G36" s="112"/>
    </row>
    <row r="37" spans="1:7" x14ac:dyDescent="0.25">
      <c r="A37" s="19" t="s">
        <v>98</v>
      </c>
      <c r="B37" s="5">
        <v>31784.799999999999</v>
      </c>
      <c r="C37" s="5">
        <v>1345.68</v>
      </c>
      <c r="D37" s="5">
        <v>1511.99</v>
      </c>
      <c r="E37" s="5">
        <v>784.9</v>
      </c>
      <c r="F37" s="12">
        <f t="shared" si="2"/>
        <v>35427.369999999995</v>
      </c>
      <c r="G37" s="112"/>
    </row>
    <row r="38" spans="1:7" x14ac:dyDescent="0.25">
      <c r="A38" s="20" t="s">
        <v>85</v>
      </c>
      <c r="B38" s="10">
        <f>SUM(B25:B37)</f>
        <v>5536672.4699999997</v>
      </c>
      <c r="C38" s="10">
        <f t="shared" ref="C38:F38" si="3">SUM(C25:C37)</f>
        <v>3454647.51</v>
      </c>
      <c r="D38" s="10">
        <f t="shared" si="3"/>
        <v>10750804.299999997</v>
      </c>
      <c r="E38" s="10">
        <f t="shared" si="3"/>
        <v>10411513.279999999</v>
      </c>
      <c r="F38" s="13">
        <f t="shared" si="3"/>
        <v>30153637.559999999</v>
      </c>
    </row>
    <row r="39" spans="1:7" x14ac:dyDescent="0.25">
      <c r="A39" s="48" t="s">
        <v>129</v>
      </c>
      <c r="B39" s="40"/>
      <c r="C39" s="40"/>
      <c r="D39" s="40"/>
      <c r="E39" s="40"/>
      <c r="F39" s="40"/>
    </row>
    <row r="40" spans="1:7" x14ac:dyDescent="0.25">
      <c r="A40" s="48" t="str">
        <f>IF(1&lt;2,"Lecture : "&amp;ROUND(D26,0)&amp;" femmes non-immigrées de 25 à 54 ans sont devenues française par acquisition (elles étaient donc nées en France de nationalité étrangère).","")</f>
        <v>Lecture : 131272 femmes non-immigrées de 25 à 54 ans sont devenues française par acquisition (elles étaient donc nées en France de nationalité étrangère).</v>
      </c>
      <c r="B40" s="40"/>
      <c r="C40" s="40"/>
      <c r="D40" s="40"/>
      <c r="E40" s="40"/>
      <c r="F40" s="40"/>
    </row>
    <row r="41" spans="1:7" x14ac:dyDescent="0.25">
      <c r="A41" s="39" t="s">
        <v>745</v>
      </c>
      <c r="B41" s="40"/>
      <c r="C41" s="40"/>
      <c r="D41" s="40"/>
      <c r="E41" s="40"/>
      <c r="F41" s="40"/>
    </row>
    <row r="43" spans="1:7" x14ac:dyDescent="0.25">
      <c r="A43" s="3" t="s">
        <v>28</v>
      </c>
    </row>
    <row r="44" spans="1:7" x14ac:dyDescent="0.25">
      <c r="B44" s="14" t="s">
        <v>35</v>
      </c>
      <c r="C44" s="15" t="s">
        <v>82</v>
      </c>
      <c r="D44" s="15" t="s">
        <v>83</v>
      </c>
      <c r="E44" s="30" t="s">
        <v>84</v>
      </c>
      <c r="F44" s="16" t="s">
        <v>85</v>
      </c>
    </row>
    <row r="45" spans="1:7" x14ac:dyDescent="0.25">
      <c r="A45" s="17" t="s">
        <v>86</v>
      </c>
      <c r="B45" s="5">
        <f t="shared" ref="B45:F58" si="4">B4+B25</f>
        <v>5260455.66</v>
      </c>
      <c r="C45" s="5">
        <f t="shared" si="4"/>
        <v>3378503.58</v>
      </c>
      <c r="D45" s="5">
        <f t="shared" si="4"/>
        <v>10598804.539999999</v>
      </c>
      <c r="E45" s="5">
        <f t="shared" si="4"/>
        <v>10330384.09</v>
      </c>
      <c r="F45" s="11">
        <f t="shared" si="4"/>
        <v>29568147.870000001</v>
      </c>
    </row>
    <row r="46" spans="1:7" x14ac:dyDescent="0.25">
      <c r="A46" s="19" t="s">
        <v>87</v>
      </c>
      <c r="B46" s="5">
        <f t="shared" si="4"/>
        <v>57490.239999999998</v>
      </c>
      <c r="C46" s="5">
        <f t="shared" si="4"/>
        <v>131222.78</v>
      </c>
      <c r="D46" s="5">
        <f t="shared" si="4"/>
        <v>793327.03</v>
      </c>
      <c r="E46" s="5">
        <f t="shared" si="4"/>
        <v>590686.25</v>
      </c>
      <c r="F46" s="12">
        <f t="shared" si="4"/>
        <v>1572726.3</v>
      </c>
    </row>
    <row r="47" spans="1:7" x14ac:dyDescent="0.25">
      <c r="A47" s="19" t="s">
        <v>88</v>
      </c>
      <c r="B47" s="5">
        <f t="shared" si="4"/>
        <v>30997.96</v>
      </c>
      <c r="C47" s="5">
        <f t="shared" si="4"/>
        <v>18864.98</v>
      </c>
      <c r="D47" s="5">
        <f t="shared" si="4"/>
        <v>107481.97</v>
      </c>
      <c r="E47" s="5">
        <f t="shared" si="4"/>
        <v>99636.64</v>
      </c>
      <c r="F47" s="12">
        <f t="shared" si="4"/>
        <v>256981.55</v>
      </c>
    </row>
    <row r="48" spans="1:7" x14ac:dyDescent="0.25">
      <c r="A48" s="19" t="s">
        <v>89</v>
      </c>
      <c r="B48" s="5">
        <f t="shared" si="4"/>
        <v>13839.61</v>
      </c>
      <c r="C48" s="5">
        <f t="shared" si="4"/>
        <v>7886.32</v>
      </c>
      <c r="D48" s="5">
        <f t="shared" si="4"/>
        <v>32978.75</v>
      </c>
      <c r="E48" s="5">
        <f t="shared" si="4"/>
        <v>37924.479999999996</v>
      </c>
      <c r="F48" s="12">
        <f t="shared" si="4"/>
        <v>92629.16</v>
      </c>
    </row>
    <row r="49" spans="1:6" x14ac:dyDescent="0.25">
      <c r="A49" s="19" t="s">
        <v>90</v>
      </c>
      <c r="B49" s="5">
        <f t="shared" si="4"/>
        <v>13596.41</v>
      </c>
      <c r="C49" s="5">
        <f t="shared" si="4"/>
        <v>6136.49</v>
      </c>
      <c r="D49" s="5">
        <f t="shared" si="4"/>
        <v>29619.21</v>
      </c>
      <c r="E49" s="5">
        <f t="shared" si="4"/>
        <v>32131.25</v>
      </c>
      <c r="F49" s="12">
        <f t="shared" si="4"/>
        <v>81483.360000000001</v>
      </c>
    </row>
    <row r="50" spans="1:6" x14ac:dyDescent="0.25">
      <c r="A50" s="19" t="s">
        <v>91</v>
      </c>
      <c r="B50" s="5">
        <f t="shared" si="4"/>
        <v>45246.93</v>
      </c>
      <c r="C50" s="5">
        <f t="shared" si="4"/>
        <v>29769.43</v>
      </c>
      <c r="D50" s="5">
        <f t="shared" si="4"/>
        <v>161377.28999999998</v>
      </c>
      <c r="E50" s="5">
        <f t="shared" si="4"/>
        <v>94289.340000000011</v>
      </c>
      <c r="F50" s="12">
        <f t="shared" si="4"/>
        <v>330682.99</v>
      </c>
    </row>
    <row r="51" spans="1:6" x14ac:dyDescent="0.25">
      <c r="A51" s="19" t="s">
        <v>92</v>
      </c>
      <c r="B51" s="5">
        <f t="shared" si="4"/>
        <v>26799.02</v>
      </c>
      <c r="C51" s="5">
        <f t="shared" si="4"/>
        <v>15658.84</v>
      </c>
      <c r="D51" s="5">
        <f t="shared" si="4"/>
        <v>62768.06</v>
      </c>
      <c r="E51" s="5">
        <f t="shared" si="4"/>
        <v>19901.75</v>
      </c>
      <c r="F51" s="12">
        <f t="shared" si="4"/>
        <v>125127.67</v>
      </c>
    </row>
    <row r="52" spans="1:6" x14ac:dyDescent="0.25">
      <c r="A52" s="19" t="s">
        <v>93</v>
      </c>
      <c r="B52" s="5">
        <f t="shared" si="4"/>
        <v>36665.9</v>
      </c>
      <c r="C52" s="5">
        <f t="shared" si="4"/>
        <v>13845.37</v>
      </c>
      <c r="D52" s="5">
        <f t="shared" si="4"/>
        <v>120093.47</v>
      </c>
      <c r="E52" s="5">
        <f t="shared" si="4"/>
        <v>80107.55</v>
      </c>
      <c r="F52" s="12">
        <f t="shared" si="4"/>
        <v>250712.29</v>
      </c>
    </row>
    <row r="53" spans="1:6" x14ac:dyDescent="0.25">
      <c r="A53" s="19" t="s">
        <v>94</v>
      </c>
      <c r="B53" s="5">
        <f t="shared" si="4"/>
        <v>36982.75</v>
      </c>
      <c r="C53" s="5">
        <f t="shared" si="4"/>
        <v>22122.219999999998</v>
      </c>
      <c r="D53" s="5">
        <f t="shared" si="4"/>
        <v>115227.64</v>
      </c>
      <c r="E53" s="5">
        <f t="shared" si="4"/>
        <v>63500.44</v>
      </c>
      <c r="F53" s="12">
        <f t="shared" si="4"/>
        <v>237833.05</v>
      </c>
    </row>
    <row r="54" spans="1:6" x14ac:dyDescent="0.25">
      <c r="A54" s="19" t="s">
        <v>95</v>
      </c>
      <c r="B54" s="5">
        <f t="shared" si="4"/>
        <v>14863.26</v>
      </c>
      <c r="C54" s="5">
        <f t="shared" si="4"/>
        <v>5874.12</v>
      </c>
      <c r="D54" s="5">
        <f t="shared" si="4"/>
        <v>41365.379999999997</v>
      </c>
      <c r="E54" s="5">
        <f t="shared" si="4"/>
        <v>16372.35</v>
      </c>
      <c r="F54" s="12">
        <f t="shared" si="4"/>
        <v>78475.11</v>
      </c>
    </row>
    <row r="55" spans="1:6" x14ac:dyDescent="0.25">
      <c r="A55" s="19" t="s">
        <v>96</v>
      </c>
      <c r="B55" s="5">
        <f t="shared" si="4"/>
        <v>85509.94</v>
      </c>
      <c r="C55" s="5">
        <f t="shared" si="4"/>
        <v>42038.52</v>
      </c>
      <c r="D55" s="5">
        <f t="shared" si="4"/>
        <v>182307.47</v>
      </c>
      <c r="E55" s="5">
        <f t="shared" si="4"/>
        <v>28946.91</v>
      </c>
      <c r="F55" s="12">
        <f t="shared" si="4"/>
        <v>338802.84</v>
      </c>
    </row>
    <row r="56" spans="1:6" x14ac:dyDescent="0.25">
      <c r="A56" s="19" t="s">
        <v>97</v>
      </c>
      <c r="B56" s="5">
        <f t="shared" si="4"/>
        <v>20467.629999999997</v>
      </c>
      <c r="C56" s="5">
        <f t="shared" si="4"/>
        <v>7999.42</v>
      </c>
      <c r="D56" s="5">
        <f t="shared" si="4"/>
        <v>52526.159999999996</v>
      </c>
      <c r="E56" s="5">
        <f t="shared" si="4"/>
        <v>20256.900000000001</v>
      </c>
      <c r="F56" s="12">
        <f t="shared" si="4"/>
        <v>101250.11</v>
      </c>
    </row>
    <row r="57" spans="1:6" x14ac:dyDescent="0.25">
      <c r="A57" s="19" t="s">
        <v>98</v>
      </c>
      <c r="B57" s="5">
        <f t="shared" si="4"/>
        <v>48807.509999999995</v>
      </c>
      <c r="C57" s="5">
        <f t="shared" si="4"/>
        <v>37607.42</v>
      </c>
      <c r="D57" s="5">
        <f t="shared" si="4"/>
        <v>186457.91999999998</v>
      </c>
      <c r="E57" s="5">
        <f t="shared" si="4"/>
        <v>43393.58</v>
      </c>
      <c r="F57" s="12">
        <f t="shared" si="4"/>
        <v>316266.43</v>
      </c>
    </row>
    <row r="58" spans="1:6" x14ac:dyDescent="0.25">
      <c r="A58" s="20" t="s">
        <v>85</v>
      </c>
      <c r="B58" s="10">
        <f t="shared" si="4"/>
        <v>5691722.8199999994</v>
      </c>
      <c r="C58" s="10">
        <f t="shared" si="4"/>
        <v>3717529.4899999998</v>
      </c>
      <c r="D58" s="10">
        <f t="shared" si="4"/>
        <v>12484334.889999997</v>
      </c>
      <c r="E58" s="10">
        <f t="shared" si="4"/>
        <v>11457531.529999999</v>
      </c>
      <c r="F58" s="13">
        <f t="shared" si="4"/>
        <v>33351118.729999997</v>
      </c>
    </row>
    <row r="59" spans="1:6" x14ac:dyDescent="0.25">
      <c r="A59" s="48" t="s">
        <v>129</v>
      </c>
    </row>
    <row r="60" spans="1:6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8" x14ac:dyDescent="0.25">
      <c r="A1" s="1" t="s">
        <v>116</v>
      </c>
    </row>
    <row r="2" spans="1:8" x14ac:dyDescent="0.25">
      <c r="A2" s="3" t="s">
        <v>69</v>
      </c>
    </row>
    <row r="3" spans="1:8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</row>
    <row r="4" spans="1:8" x14ac:dyDescent="0.25">
      <c r="A4" s="17" t="s">
        <v>86</v>
      </c>
      <c r="B4" s="5">
        <f>Nat2_H!B4+Nat2_F!B4</f>
        <v>0</v>
      </c>
      <c r="C4" s="5">
        <f>Nat2_H!C4+Nat2_F!C4</f>
        <v>0</v>
      </c>
      <c r="D4" s="5">
        <f>Nat2_H!D4+Nat2_F!D4</f>
        <v>0</v>
      </c>
      <c r="E4" s="5">
        <f>Nat2_H!E4+Nat2_F!E4</f>
        <v>0</v>
      </c>
      <c r="F4" s="5">
        <f>Nat2_H!F4+Nat2_F!F4</f>
        <v>0</v>
      </c>
      <c r="G4" s="5">
        <f>Nat2_H!G4+Nat2_F!G4</f>
        <v>0</v>
      </c>
      <c r="H4" s="11">
        <f>Nat2_H!H4+Nat2_F!H4</f>
        <v>0</v>
      </c>
    </row>
    <row r="5" spans="1:8" x14ac:dyDescent="0.25">
      <c r="A5" s="19" t="s">
        <v>87</v>
      </c>
      <c r="B5" s="5">
        <f>Nat2_H!B5+Nat2_F!B5</f>
        <v>1173489.4900000002</v>
      </c>
      <c r="C5" s="5">
        <f>Nat2_H!C5+Nat2_F!C5</f>
        <v>261429.53</v>
      </c>
      <c r="D5" s="5">
        <f>Nat2_H!D5+Nat2_F!D5</f>
        <v>559938.68999999994</v>
      </c>
      <c r="E5" s="5">
        <f>Nat2_H!E5+Nat2_F!E5</f>
        <v>75068.179999999993</v>
      </c>
      <c r="F5" s="5">
        <f>Nat2_H!F5+Nat2_F!F5</f>
        <v>140922.84</v>
      </c>
      <c r="G5" s="5">
        <f>Nat2_H!G5+Nat2_F!G5</f>
        <v>125206.63</v>
      </c>
      <c r="H5" s="12">
        <f>Nat2_H!H5+Nat2_F!H5</f>
        <v>2336055.3600000003</v>
      </c>
    </row>
    <row r="6" spans="1:8" x14ac:dyDescent="0.25">
      <c r="A6" s="19" t="s">
        <v>88</v>
      </c>
      <c r="B6" s="5">
        <f>Nat2_H!B6+Nat2_F!B6</f>
        <v>249262.43</v>
      </c>
      <c r="C6" s="5">
        <f>Nat2_H!C6+Nat2_F!C6</f>
        <v>30576.52</v>
      </c>
      <c r="D6" s="5">
        <f>Nat2_H!D6+Nat2_F!D6</f>
        <v>124113.89</v>
      </c>
      <c r="E6" s="5">
        <f>Nat2_H!E6+Nat2_F!E6</f>
        <v>12511.67</v>
      </c>
      <c r="F6" s="5">
        <f>Nat2_H!F6+Nat2_F!F6</f>
        <v>12684.63</v>
      </c>
      <c r="G6" s="5">
        <f>Nat2_H!G6+Nat2_F!G6</f>
        <v>21817.34</v>
      </c>
      <c r="H6" s="12">
        <f>Nat2_H!H6+Nat2_F!H6</f>
        <v>450966.48</v>
      </c>
    </row>
    <row r="7" spans="1:8" x14ac:dyDescent="0.25">
      <c r="A7" s="19" t="s">
        <v>89</v>
      </c>
      <c r="B7" s="5">
        <f>Nat2_H!B7+Nat2_F!B7</f>
        <v>65016.89</v>
      </c>
      <c r="C7" s="5">
        <f>Nat2_H!C7+Nat2_F!C7</f>
        <v>13525.25</v>
      </c>
      <c r="D7" s="5">
        <f>Nat2_H!D7+Nat2_F!D7</f>
        <v>60858.600000000006</v>
      </c>
      <c r="E7" s="5">
        <f>Nat2_H!E7+Nat2_F!E7</f>
        <v>10053.76</v>
      </c>
      <c r="F7" s="5">
        <f>Nat2_H!F7+Nat2_F!F7</f>
        <v>8974.6299999999992</v>
      </c>
      <c r="G7" s="5">
        <f>Nat2_H!G7+Nat2_F!G7</f>
        <v>6539.3099999999995</v>
      </c>
      <c r="H7" s="12">
        <f>Nat2_H!H7+Nat2_F!H7</f>
        <v>164968.44</v>
      </c>
    </row>
    <row r="8" spans="1:8" x14ac:dyDescent="0.25">
      <c r="A8" s="19" t="s">
        <v>90</v>
      </c>
      <c r="B8" s="5">
        <f>Nat2_H!B8+Nat2_F!B8</f>
        <v>55319.57</v>
      </c>
      <c r="C8" s="5">
        <f>Nat2_H!C8+Nat2_F!C8</f>
        <v>11397.91</v>
      </c>
      <c r="D8" s="5">
        <f>Nat2_H!D8+Nat2_F!D8</f>
        <v>42741.08</v>
      </c>
      <c r="E8" s="5">
        <f>Nat2_H!E8+Nat2_F!E8</f>
        <v>7075.2800000000007</v>
      </c>
      <c r="F8" s="5">
        <f>Nat2_H!F8+Nat2_F!F8</f>
        <v>5801.4400000000005</v>
      </c>
      <c r="G8" s="5">
        <f>Nat2_H!G8+Nat2_F!G8</f>
        <v>6131.7</v>
      </c>
      <c r="H8" s="12">
        <f>Nat2_H!H8+Nat2_F!H8</f>
        <v>128466.98000000001</v>
      </c>
    </row>
    <row r="9" spans="1:8" x14ac:dyDescent="0.25">
      <c r="A9" s="19" t="s">
        <v>91</v>
      </c>
      <c r="B9" s="5">
        <f>Nat2_H!B9+Nat2_F!B9</f>
        <v>272411.49</v>
      </c>
      <c r="C9" s="5">
        <f>Nat2_H!C9+Nat2_F!C9</f>
        <v>49572.59</v>
      </c>
      <c r="D9" s="5">
        <f>Nat2_H!D9+Nat2_F!D9</f>
        <v>115863.83</v>
      </c>
      <c r="E9" s="5">
        <f>Nat2_H!E9+Nat2_F!E9</f>
        <v>27793.43</v>
      </c>
      <c r="F9" s="5">
        <f>Nat2_H!F9+Nat2_F!F9</f>
        <v>31020.379999999997</v>
      </c>
      <c r="G9" s="5">
        <f>Nat2_H!G9+Nat2_F!G9</f>
        <v>31848.129999999997</v>
      </c>
      <c r="H9" s="12">
        <f>Nat2_H!H9+Nat2_F!H9</f>
        <v>528509.85</v>
      </c>
    </row>
    <row r="10" spans="1:8" x14ac:dyDescent="0.25">
      <c r="A10" s="19" t="s">
        <v>92</v>
      </c>
      <c r="B10" s="5">
        <f>Nat2_H!B10+Nat2_F!B10</f>
        <v>68095.239999999991</v>
      </c>
      <c r="C10" s="5">
        <f>Nat2_H!C10+Nat2_F!C10</f>
        <v>28677.550000000003</v>
      </c>
      <c r="D10" s="5">
        <f>Nat2_H!D10+Nat2_F!D10</f>
        <v>20159.760000000002</v>
      </c>
      <c r="E10" s="5">
        <f>Nat2_H!E10+Nat2_F!E10</f>
        <v>15442.09</v>
      </c>
      <c r="F10" s="5">
        <f>Nat2_H!F10+Nat2_F!F10</f>
        <v>14810.56</v>
      </c>
      <c r="G10" s="5">
        <f>Nat2_H!G10+Nat2_F!G10</f>
        <v>24413.21</v>
      </c>
      <c r="H10" s="12">
        <f>Nat2_H!H10+Nat2_F!H10</f>
        <v>171598.40999999997</v>
      </c>
    </row>
    <row r="11" spans="1:8" x14ac:dyDescent="0.25">
      <c r="A11" s="19" t="s">
        <v>93</v>
      </c>
      <c r="B11" s="5">
        <f>Nat2_H!B11+Nat2_F!B11</f>
        <v>131135.75</v>
      </c>
      <c r="C11" s="5">
        <f>Nat2_H!C11+Nat2_F!C11</f>
        <v>77381.299999999988</v>
      </c>
      <c r="D11" s="5">
        <f>Nat2_H!D11+Nat2_F!D11</f>
        <v>106420.22</v>
      </c>
      <c r="E11" s="5">
        <f>Nat2_H!E11+Nat2_F!E11</f>
        <v>13883</v>
      </c>
      <c r="F11" s="5">
        <f>Nat2_H!F11+Nat2_F!F11</f>
        <v>60889.66</v>
      </c>
      <c r="G11" s="5">
        <f>Nat2_H!G11+Nat2_F!G11</f>
        <v>41091.350000000006</v>
      </c>
      <c r="H11" s="12">
        <f>Nat2_H!H11+Nat2_F!H11</f>
        <v>430801.28</v>
      </c>
    </row>
    <row r="12" spans="1:8" x14ac:dyDescent="0.25">
      <c r="A12" s="19" t="s">
        <v>94</v>
      </c>
      <c r="B12" s="5">
        <f>Nat2_H!B12+Nat2_F!B12</f>
        <v>130026.83</v>
      </c>
      <c r="C12" s="5">
        <f>Nat2_H!C12+Nat2_F!C12</f>
        <v>65507.86</v>
      </c>
      <c r="D12" s="5">
        <f>Nat2_H!D12+Nat2_F!D12</f>
        <v>72405.260000000009</v>
      </c>
      <c r="E12" s="5">
        <f>Nat2_H!E12+Nat2_F!E12</f>
        <v>20640.059999999998</v>
      </c>
      <c r="F12" s="5">
        <f>Nat2_H!F12+Nat2_F!F12</f>
        <v>68002.799999999988</v>
      </c>
      <c r="G12" s="5">
        <f>Nat2_H!G12+Nat2_F!G12</f>
        <v>34026.300000000003</v>
      </c>
      <c r="H12" s="12">
        <f>Nat2_H!H12+Nat2_F!H12</f>
        <v>390609.11</v>
      </c>
    </row>
    <row r="13" spans="1:8" x14ac:dyDescent="0.25">
      <c r="A13" s="19" t="s">
        <v>95</v>
      </c>
      <c r="B13" s="5">
        <f>Nat2_H!B13+Nat2_F!B13</f>
        <v>61502.33</v>
      </c>
      <c r="C13" s="5">
        <f>Nat2_H!C13+Nat2_F!C13</f>
        <v>30821.72</v>
      </c>
      <c r="D13" s="5">
        <f>Nat2_H!D13+Nat2_F!D13</f>
        <v>21090.260000000002</v>
      </c>
      <c r="E13" s="5">
        <f>Nat2_H!E13+Nat2_F!E13</f>
        <v>6225.6100000000006</v>
      </c>
      <c r="F13" s="5">
        <f>Nat2_H!F13+Nat2_F!F13</f>
        <v>17920.96</v>
      </c>
      <c r="G13" s="5">
        <f>Nat2_H!G13+Nat2_F!G13</f>
        <v>13556.66</v>
      </c>
      <c r="H13" s="12">
        <f>Nat2_H!H13+Nat2_F!H13</f>
        <v>151117.53999999998</v>
      </c>
    </row>
    <row r="14" spans="1:8" x14ac:dyDescent="0.25">
      <c r="A14" s="19" t="s">
        <v>96</v>
      </c>
      <c r="B14" s="5">
        <f>Nat2_H!B14+Nat2_F!B14</f>
        <v>248676.11</v>
      </c>
      <c r="C14" s="5">
        <f>Nat2_H!C14+Nat2_F!C14</f>
        <v>105336.45999999999</v>
      </c>
      <c r="D14" s="5">
        <f>Nat2_H!D14+Nat2_F!D14</f>
        <v>22956.18</v>
      </c>
      <c r="E14" s="5">
        <f>Nat2_H!E14+Nat2_F!E14</f>
        <v>51146.22</v>
      </c>
      <c r="F14" s="5">
        <f>Nat2_H!F14+Nat2_F!F14</f>
        <v>26403.440000000002</v>
      </c>
      <c r="G14" s="5">
        <f>Nat2_H!G14+Nat2_F!G14</f>
        <v>61730.55</v>
      </c>
      <c r="H14" s="12">
        <f>Nat2_H!H14+Nat2_F!H14</f>
        <v>516248.96000000008</v>
      </c>
    </row>
    <row r="15" spans="1:8" x14ac:dyDescent="0.25">
      <c r="A15" s="19" t="s">
        <v>97</v>
      </c>
      <c r="B15" s="5">
        <f>Nat2_H!B15+Nat2_F!B15</f>
        <v>60139.490000000005</v>
      </c>
      <c r="C15" s="5">
        <f>Nat2_H!C15+Nat2_F!C15</f>
        <v>26186.66</v>
      </c>
      <c r="D15" s="5">
        <f>Nat2_H!D15+Nat2_F!D15</f>
        <v>20884.190000000002</v>
      </c>
      <c r="E15" s="5">
        <f>Nat2_H!E15+Nat2_F!E15</f>
        <v>5857.74</v>
      </c>
      <c r="F15" s="5">
        <f>Nat2_H!F15+Nat2_F!F15</f>
        <v>37252.619999999995</v>
      </c>
      <c r="G15" s="5">
        <f>Nat2_H!G15+Nat2_F!G15</f>
        <v>16267.260000000002</v>
      </c>
      <c r="H15" s="12">
        <f>Nat2_H!H15+Nat2_F!H15</f>
        <v>166587.96000000002</v>
      </c>
    </row>
    <row r="16" spans="1:8" x14ac:dyDescent="0.25">
      <c r="A16" s="19" t="s">
        <v>98</v>
      </c>
      <c r="B16" s="5">
        <f>Nat2_H!B16+Nat2_F!B16</f>
        <v>220022.28999999998</v>
      </c>
      <c r="C16" s="5">
        <f>Nat2_H!C16+Nat2_F!C16</f>
        <v>72207.210000000006</v>
      </c>
      <c r="D16" s="5">
        <f>Nat2_H!D16+Nat2_F!D16</f>
        <v>29992.21</v>
      </c>
      <c r="E16" s="5">
        <f>Nat2_H!E16+Nat2_F!E16</f>
        <v>59145.49</v>
      </c>
      <c r="F16" s="5">
        <f>Nat2_H!F16+Nat2_F!F16</f>
        <v>44140.37</v>
      </c>
      <c r="G16" s="5">
        <f>Nat2_H!G16+Nat2_F!G16</f>
        <v>53491.43</v>
      </c>
      <c r="H16" s="12">
        <f>Nat2_H!H16+Nat2_F!H16</f>
        <v>478999</v>
      </c>
    </row>
    <row r="17" spans="1:8" x14ac:dyDescent="0.25">
      <c r="A17" s="20" t="s">
        <v>85</v>
      </c>
      <c r="B17" s="10">
        <f>Nat2_H!B17+Nat2_F!B17</f>
        <v>2735097.91</v>
      </c>
      <c r="C17" s="10">
        <f>Nat2_H!C17+Nat2_F!C17</f>
        <v>772620.56</v>
      </c>
      <c r="D17" s="10">
        <f>Nat2_H!D17+Nat2_F!D17</f>
        <v>1197424.17</v>
      </c>
      <c r="E17" s="10">
        <f>Nat2_H!E17+Nat2_F!E17</f>
        <v>304842.53000000003</v>
      </c>
      <c r="F17" s="10">
        <f>Nat2_H!F17+Nat2_F!F17</f>
        <v>468824.33000000007</v>
      </c>
      <c r="G17" s="10">
        <f>Nat2_H!G17+Nat2_F!G17</f>
        <v>436119.87000000005</v>
      </c>
      <c r="H17" s="13">
        <f>Nat2_H!H17+Nat2_F!H17</f>
        <v>5914929.3699999992</v>
      </c>
    </row>
    <row r="18" spans="1:8" x14ac:dyDescent="0.25">
      <c r="A18" s="48" t="s">
        <v>297</v>
      </c>
      <c r="B18" s="40"/>
      <c r="C18" s="40"/>
      <c r="D18" s="40"/>
      <c r="E18" s="40"/>
      <c r="F18" s="40"/>
      <c r="G18" s="40"/>
      <c r="H18" s="40"/>
    </row>
    <row r="19" spans="1:8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8" x14ac:dyDescent="0.25">
      <c r="A20" s="48" t="str">
        <f>IF(1&lt;2,"Lecture : "&amp;ROUND(C5,0)&amp;" immigrés de 15 ans ou plus devenus français par acquisition sont au chômage. ","")</f>
        <v xml:space="preserve">Lecture : 261430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8" x14ac:dyDescent="0.25">
      <c r="A21" s="39" t="s">
        <v>745</v>
      </c>
      <c r="B21" s="40"/>
      <c r="C21" s="40"/>
      <c r="D21" s="40"/>
      <c r="E21" s="40"/>
      <c r="F21" s="40"/>
      <c r="G21" s="40"/>
      <c r="H21" s="40"/>
    </row>
    <row r="23" spans="1:8" x14ac:dyDescent="0.25">
      <c r="A23" s="3" t="s">
        <v>70</v>
      </c>
    </row>
    <row r="24" spans="1:8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8" x14ac:dyDescent="0.25">
      <c r="A25" s="17" t="s">
        <v>86</v>
      </c>
      <c r="B25" s="5">
        <f>Nat2_H!B25+Nat2_F!B25</f>
        <v>23226104</v>
      </c>
      <c r="C25" s="5">
        <f>Nat2_H!C25+Nat2_F!C25</f>
        <v>3190524.94</v>
      </c>
      <c r="D25" s="5">
        <f>Nat2_H!D25+Nat2_F!D25</f>
        <v>13288812.469999999</v>
      </c>
      <c r="E25" s="5">
        <f>Nat2_H!E25+Nat2_F!E25</f>
        <v>3872187.5</v>
      </c>
      <c r="F25" s="5">
        <f>Nat2_H!F25+Nat2_F!F25</f>
        <v>1084015.47</v>
      </c>
      <c r="G25" s="5">
        <f>Nat2_H!G25+Nat2_F!G25</f>
        <v>1813755.99</v>
      </c>
      <c r="H25" s="11">
        <f>Nat2_H!H25+Nat2_F!H25</f>
        <v>46475400.369999997</v>
      </c>
    </row>
    <row r="26" spans="1:8" x14ac:dyDescent="0.25">
      <c r="A26" s="19" t="s">
        <v>87</v>
      </c>
      <c r="B26" s="5">
        <f>Nat2_H!B26+Nat2_F!B26</f>
        <v>243318.03000000003</v>
      </c>
      <c r="C26" s="5">
        <f>Nat2_H!C26+Nat2_F!C26</f>
        <v>47595.630000000005</v>
      </c>
      <c r="D26" s="5">
        <f>Nat2_H!D26+Nat2_F!D26</f>
        <v>91627.48000000001</v>
      </c>
      <c r="E26" s="5">
        <f>Nat2_H!E26+Nat2_F!E26</f>
        <v>83270.010000000009</v>
      </c>
      <c r="F26" s="5">
        <f>Nat2_H!F26+Nat2_F!F26</f>
        <v>15262.93</v>
      </c>
      <c r="G26" s="5">
        <f>Nat2_H!G26+Nat2_F!G26</f>
        <v>20173.71</v>
      </c>
      <c r="H26" s="12">
        <f>Nat2_H!H26+Nat2_F!H26</f>
        <v>501247.79000000004</v>
      </c>
    </row>
    <row r="27" spans="1:8" x14ac:dyDescent="0.25">
      <c r="A27" s="19" t="s">
        <v>88</v>
      </c>
      <c r="B27" s="5">
        <f>Nat2_H!B27+Nat2_F!B27</f>
        <v>23411.88</v>
      </c>
      <c r="C27" s="5">
        <f>Nat2_H!C27+Nat2_F!C27</f>
        <v>3275.9300000000003</v>
      </c>
      <c r="D27" s="5">
        <f>Nat2_H!D27+Nat2_F!D27</f>
        <v>917.53</v>
      </c>
      <c r="E27" s="5">
        <f>Nat2_H!E27+Nat2_F!E27</f>
        <v>4390.6499999999996</v>
      </c>
      <c r="F27" s="5">
        <f>Nat2_H!F27+Nat2_F!F27</f>
        <v>478.96999999999997</v>
      </c>
      <c r="G27" s="5">
        <f>Nat2_H!G27+Nat2_F!G27</f>
        <v>1292.26</v>
      </c>
      <c r="H27" s="12">
        <f>Nat2_H!H27+Nat2_F!H27</f>
        <v>33767.22</v>
      </c>
    </row>
    <row r="28" spans="1:8" x14ac:dyDescent="0.25">
      <c r="A28" s="19" t="s">
        <v>89</v>
      </c>
      <c r="B28" s="5">
        <f>Nat2_H!B28+Nat2_F!B28</f>
        <v>5066.1000000000004</v>
      </c>
      <c r="C28" s="5">
        <f>Nat2_H!C28+Nat2_F!C28</f>
        <v>893.13</v>
      </c>
      <c r="D28" s="5">
        <f>Nat2_H!D28+Nat2_F!D28</f>
        <v>1772.5900000000001</v>
      </c>
      <c r="E28" s="5">
        <f>Nat2_H!E28+Nat2_F!E28</f>
        <v>763.44</v>
      </c>
      <c r="F28" s="5">
        <f>Nat2_H!F28+Nat2_F!F28</f>
        <v>234.38</v>
      </c>
      <c r="G28" s="5">
        <f>Nat2_H!G28+Nat2_F!G28</f>
        <v>504.87</v>
      </c>
      <c r="H28" s="12">
        <f>Nat2_H!H28+Nat2_F!H28</f>
        <v>9234.51</v>
      </c>
    </row>
    <row r="29" spans="1:8" x14ac:dyDescent="0.25">
      <c r="A29" s="19" t="s">
        <v>90</v>
      </c>
      <c r="B29" s="5">
        <f>Nat2_H!B29+Nat2_F!B29</f>
        <v>3991.29</v>
      </c>
      <c r="C29" s="5">
        <f>Nat2_H!C29+Nat2_F!C29</f>
        <v>614.89</v>
      </c>
      <c r="D29" s="5">
        <f>Nat2_H!D29+Nat2_F!D29</f>
        <v>814.72</v>
      </c>
      <c r="E29" s="5">
        <f>Nat2_H!E29+Nat2_F!E29</f>
        <v>479.78999999999996</v>
      </c>
      <c r="F29" s="5">
        <f>Nat2_H!F29+Nat2_F!F29</f>
        <v>149.76999999999998</v>
      </c>
      <c r="G29" s="5">
        <f>Nat2_H!G29+Nat2_F!G29</f>
        <v>337.24</v>
      </c>
      <c r="H29" s="12">
        <f>Nat2_H!H29+Nat2_F!H29</f>
        <v>6387.6999999999989</v>
      </c>
    </row>
    <row r="30" spans="1:8" x14ac:dyDescent="0.25">
      <c r="A30" s="19" t="s">
        <v>91</v>
      </c>
      <c r="B30" s="5">
        <f>Nat2_H!B30+Nat2_F!B30</f>
        <v>4544.8</v>
      </c>
      <c r="C30" s="5">
        <f>Nat2_H!C30+Nat2_F!C30</f>
        <v>841.81</v>
      </c>
      <c r="D30" s="5">
        <f>Nat2_H!D30+Nat2_F!D30</f>
        <v>2257.66</v>
      </c>
      <c r="E30" s="5">
        <f>Nat2_H!E30+Nat2_F!E30</f>
        <v>3463.13</v>
      </c>
      <c r="F30" s="5">
        <f>Nat2_H!F30+Nat2_F!F30</f>
        <v>347.8</v>
      </c>
      <c r="G30" s="5">
        <f>Nat2_H!G30+Nat2_F!G30</f>
        <v>827.79</v>
      </c>
      <c r="H30" s="12">
        <f>Nat2_H!H30+Nat2_F!H30</f>
        <v>12282.99</v>
      </c>
    </row>
    <row r="31" spans="1:8" x14ac:dyDescent="0.25">
      <c r="A31" s="19" t="s">
        <v>92</v>
      </c>
      <c r="B31" s="5">
        <f>Nat2_H!B31+Nat2_F!B31</f>
        <v>1873.6599999999999</v>
      </c>
      <c r="C31" s="5">
        <f>Nat2_H!C31+Nat2_F!C31</f>
        <v>286.64999999999998</v>
      </c>
      <c r="D31" s="5">
        <f>Nat2_H!D31+Nat2_F!D31</f>
        <v>1305.1300000000001</v>
      </c>
      <c r="E31" s="5">
        <f>Nat2_H!E31+Nat2_F!E31</f>
        <v>643.80999999999995</v>
      </c>
      <c r="F31" s="5">
        <f>Nat2_H!F31+Nat2_F!F31</f>
        <v>170.91000000000003</v>
      </c>
      <c r="G31" s="5">
        <f>Nat2_H!G31+Nat2_F!G31</f>
        <v>389.1</v>
      </c>
      <c r="H31" s="12">
        <f>Nat2_H!H31+Nat2_F!H31</f>
        <v>4669.26</v>
      </c>
    </row>
    <row r="32" spans="1:8" x14ac:dyDescent="0.25">
      <c r="A32" s="19" t="s">
        <v>93</v>
      </c>
      <c r="B32" s="5">
        <f>Nat2_H!B32+Nat2_F!B32</f>
        <v>3934.1099999999997</v>
      </c>
      <c r="C32" s="5">
        <f>Nat2_H!C32+Nat2_F!C32</f>
        <v>1871.2000000000003</v>
      </c>
      <c r="D32" s="5">
        <f>Nat2_H!D32+Nat2_F!D32</f>
        <v>1634.1</v>
      </c>
      <c r="E32" s="5">
        <f>Nat2_H!E32+Nat2_F!E32</f>
        <v>791.49</v>
      </c>
      <c r="F32" s="5">
        <f>Nat2_H!F32+Nat2_F!F32</f>
        <v>715.54000000000008</v>
      </c>
      <c r="G32" s="5">
        <f>Nat2_H!G32+Nat2_F!G32</f>
        <v>1927.03</v>
      </c>
      <c r="H32" s="12">
        <f>Nat2_H!H32+Nat2_F!H32</f>
        <v>10873.47</v>
      </c>
    </row>
    <row r="33" spans="1:8" x14ac:dyDescent="0.25">
      <c r="A33" s="19" t="s">
        <v>94</v>
      </c>
      <c r="B33" s="5">
        <f>Nat2_H!B33+Nat2_F!B33</f>
        <v>2119.0299999999997</v>
      </c>
      <c r="C33" s="5">
        <f>Nat2_H!C33+Nat2_F!C33</f>
        <v>894.61999999999989</v>
      </c>
      <c r="D33" s="5">
        <f>Nat2_H!D33+Nat2_F!D33</f>
        <v>620.37</v>
      </c>
      <c r="E33" s="5">
        <f>Nat2_H!E33+Nat2_F!E33</f>
        <v>1193.0700000000002</v>
      </c>
      <c r="F33" s="5">
        <f>Nat2_H!F33+Nat2_F!F33</f>
        <v>328.72999999999996</v>
      </c>
      <c r="G33" s="5">
        <f>Nat2_H!G33+Nat2_F!G33</f>
        <v>1028.68</v>
      </c>
      <c r="H33" s="12">
        <f>Nat2_H!H33+Nat2_F!H33</f>
        <v>6184.5</v>
      </c>
    </row>
    <row r="34" spans="1:8" x14ac:dyDescent="0.25">
      <c r="A34" s="19" t="s">
        <v>95</v>
      </c>
      <c r="B34" s="5">
        <f>Nat2_H!B34+Nat2_F!B34</f>
        <v>2075.4900000000002</v>
      </c>
      <c r="C34" s="5">
        <f>Nat2_H!C34+Nat2_F!C34</f>
        <v>774.7</v>
      </c>
      <c r="D34" s="5">
        <f>Nat2_H!D34+Nat2_F!D34</f>
        <v>303.99</v>
      </c>
      <c r="E34" s="5">
        <f>Nat2_H!E34+Nat2_F!E34</f>
        <v>556.04</v>
      </c>
      <c r="F34" s="5">
        <f>Nat2_H!F34+Nat2_F!F34</f>
        <v>350.2</v>
      </c>
      <c r="G34" s="5">
        <f>Nat2_H!G34+Nat2_F!G34</f>
        <v>551.05999999999995</v>
      </c>
      <c r="H34" s="12">
        <f>Nat2_H!H34+Nat2_F!H34</f>
        <v>4611.4800000000005</v>
      </c>
    </row>
    <row r="35" spans="1:8" x14ac:dyDescent="0.25">
      <c r="A35" s="19" t="s">
        <v>96</v>
      </c>
      <c r="B35" s="5">
        <f>Nat2_H!B35+Nat2_F!B35</f>
        <v>2931.3500000000004</v>
      </c>
      <c r="C35" s="5">
        <f>Nat2_H!C35+Nat2_F!C35</f>
        <v>809.81999999999994</v>
      </c>
      <c r="D35" s="5">
        <f>Nat2_H!D35+Nat2_F!D35</f>
        <v>471.22</v>
      </c>
      <c r="E35" s="5">
        <f>Nat2_H!E35+Nat2_F!E35</f>
        <v>1874.95</v>
      </c>
      <c r="F35" s="5">
        <f>Nat2_H!F35+Nat2_F!F35</f>
        <v>262.79000000000002</v>
      </c>
      <c r="G35" s="5">
        <f>Nat2_H!G35+Nat2_F!G35</f>
        <v>1194.29</v>
      </c>
      <c r="H35" s="12">
        <f>Nat2_H!H35+Nat2_F!H35</f>
        <v>7544.42</v>
      </c>
    </row>
    <row r="36" spans="1:8" x14ac:dyDescent="0.25">
      <c r="A36" s="19" t="s">
        <v>97</v>
      </c>
      <c r="B36" s="5">
        <f>Nat2_H!B36+Nat2_F!B36</f>
        <v>950.37</v>
      </c>
      <c r="C36" s="5">
        <f>Nat2_H!C36+Nat2_F!C36</f>
        <v>401.02</v>
      </c>
      <c r="D36" s="5">
        <f>Nat2_H!D36+Nat2_F!D36</f>
        <v>119.12</v>
      </c>
      <c r="E36" s="5">
        <f>Nat2_H!E36+Nat2_F!E36</f>
        <v>861.02</v>
      </c>
      <c r="F36" s="5">
        <f>Nat2_H!F36+Nat2_F!F36</f>
        <v>252.73</v>
      </c>
      <c r="G36" s="5">
        <f>Nat2_H!G36+Nat2_F!G36</f>
        <v>324.25</v>
      </c>
      <c r="H36" s="12">
        <f>Nat2_H!H36+Nat2_F!H36</f>
        <v>2908.5099999999998</v>
      </c>
    </row>
    <row r="37" spans="1:8" x14ac:dyDescent="0.25">
      <c r="A37" s="19" t="s">
        <v>98</v>
      </c>
      <c r="B37" s="5">
        <f>Nat2_H!B37+Nat2_F!B37</f>
        <v>2570.7799999999997</v>
      </c>
      <c r="C37" s="5">
        <f>Nat2_H!C37+Nat2_F!C37</f>
        <v>562.87</v>
      </c>
      <c r="D37" s="5">
        <f>Nat2_H!D37+Nat2_F!D37</f>
        <v>972.49</v>
      </c>
      <c r="E37" s="5">
        <f>Nat2_H!E37+Nat2_F!E37</f>
        <v>2564.39</v>
      </c>
      <c r="F37" s="5">
        <f>Nat2_H!F37+Nat2_F!F37</f>
        <v>267.93</v>
      </c>
      <c r="G37" s="5">
        <f>Nat2_H!G37+Nat2_F!G37</f>
        <v>742.41000000000008</v>
      </c>
      <c r="H37" s="12">
        <f>Nat2_H!H37+Nat2_F!H37</f>
        <v>7680.8700000000008</v>
      </c>
    </row>
    <row r="38" spans="1:8" x14ac:dyDescent="0.25">
      <c r="A38" s="20" t="s">
        <v>85</v>
      </c>
      <c r="B38" s="10">
        <f>Nat2_H!B38+Nat2_F!B38</f>
        <v>23522890.890000001</v>
      </c>
      <c r="C38" s="10">
        <f>Nat2_H!C38+Nat2_F!C38</f>
        <v>3249347.21</v>
      </c>
      <c r="D38" s="10">
        <f>Nat2_H!D38+Nat2_F!D38</f>
        <v>13391628.869999997</v>
      </c>
      <c r="E38" s="10">
        <f>Nat2_H!E38+Nat2_F!E38</f>
        <v>3973039.2900000005</v>
      </c>
      <c r="F38" s="10">
        <f>Nat2_H!F38+Nat2_F!F38</f>
        <v>1102838.1499999999</v>
      </c>
      <c r="G38" s="10">
        <f>Nat2_H!G38+Nat2_F!G38</f>
        <v>1843048.68</v>
      </c>
      <c r="H38" s="13">
        <f>Nat2_H!H38+Nat2_F!H38</f>
        <v>47082793.089999989</v>
      </c>
    </row>
    <row r="39" spans="1:8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8" x14ac:dyDescent="0.25">
      <c r="A40" s="48" t="str">
        <f>IF(1&lt;2,"Lecture : "&amp;ROUND(C26,0)&amp;" non-immigrés de 15 ans ou plus devenus français par acquisition (individus nés en France de nationalité étrangère) sont au chômage. ","")</f>
        <v xml:space="preserve">Lecture : 47596 non-immigrés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8" x14ac:dyDescent="0.25">
      <c r="A41" s="39" t="s">
        <v>745</v>
      </c>
      <c r="B41" s="40"/>
      <c r="C41" s="40"/>
      <c r="D41" s="40"/>
      <c r="E41" s="40"/>
      <c r="F41" s="40"/>
      <c r="G41" s="40"/>
      <c r="H41" s="40"/>
    </row>
    <row r="43" spans="1:8" x14ac:dyDescent="0.25">
      <c r="A43" s="3" t="s">
        <v>28</v>
      </c>
    </row>
    <row r="44" spans="1:8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</row>
    <row r="45" spans="1:8" x14ac:dyDescent="0.25">
      <c r="A45" s="17" t="s">
        <v>86</v>
      </c>
      <c r="B45" s="5">
        <f>Nat2_H!B45+Nat2_F!B45</f>
        <v>23226104</v>
      </c>
      <c r="C45" s="5">
        <f>Nat2_H!C45+Nat2_F!C45</f>
        <v>3190524.94</v>
      </c>
      <c r="D45" s="5">
        <f>Nat2_H!D45+Nat2_F!D45</f>
        <v>13288812.469999999</v>
      </c>
      <c r="E45" s="5">
        <f>Nat2_H!E45+Nat2_F!E45</f>
        <v>3872187.5</v>
      </c>
      <c r="F45" s="5">
        <f>Nat2_H!F45+Nat2_F!F45</f>
        <v>1084015.47</v>
      </c>
      <c r="G45" s="5">
        <f>Nat2_H!G45+Nat2_F!G45</f>
        <v>1813755.99</v>
      </c>
      <c r="H45" s="11">
        <f>Nat2_H!H45+Nat2_F!H45</f>
        <v>46475400.369999997</v>
      </c>
    </row>
    <row r="46" spans="1:8" x14ac:dyDescent="0.25">
      <c r="A46" s="19" t="s">
        <v>87</v>
      </c>
      <c r="B46" s="5">
        <f>Nat2_H!B46+Nat2_F!B46</f>
        <v>1416807.52</v>
      </c>
      <c r="C46" s="5">
        <f>Nat2_H!C46+Nat2_F!C46</f>
        <v>309025.16000000003</v>
      </c>
      <c r="D46" s="5">
        <f>Nat2_H!D46+Nat2_F!D46</f>
        <v>651566.16999999993</v>
      </c>
      <c r="E46" s="5">
        <f>Nat2_H!E46+Nat2_F!E46</f>
        <v>158338.19</v>
      </c>
      <c r="F46" s="5">
        <f>Nat2_H!F46+Nat2_F!F46</f>
        <v>156185.76999999999</v>
      </c>
      <c r="G46" s="5">
        <f>Nat2_H!G46+Nat2_F!G46</f>
        <v>145380.34</v>
      </c>
      <c r="H46" s="12">
        <f>Nat2_H!H46+Nat2_F!H46</f>
        <v>2837303.1500000004</v>
      </c>
    </row>
    <row r="47" spans="1:8" x14ac:dyDescent="0.25">
      <c r="A47" s="19" t="s">
        <v>88</v>
      </c>
      <c r="B47" s="5">
        <f>Nat2_H!B47+Nat2_F!B47</f>
        <v>272674.31</v>
      </c>
      <c r="C47" s="5">
        <f>Nat2_H!C47+Nat2_F!C47</f>
        <v>33852.449999999997</v>
      </c>
      <c r="D47" s="5">
        <f>Nat2_H!D47+Nat2_F!D47</f>
        <v>125031.42</v>
      </c>
      <c r="E47" s="5">
        <f>Nat2_H!E47+Nat2_F!E47</f>
        <v>16902.32</v>
      </c>
      <c r="F47" s="5">
        <f>Nat2_H!F47+Nat2_F!F47</f>
        <v>13163.6</v>
      </c>
      <c r="G47" s="5">
        <f>Nat2_H!G47+Nat2_F!G47</f>
        <v>23109.599999999999</v>
      </c>
      <c r="H47" s="12">
        <f>Nat2_H!H47+Nat2_F!H47</f>
        <v>484733.69999999995</v>
      </c>
    </row>
    <row r="48" spans="1:8" x14ac:dyDescent="0.25">
      <c r="A48" s="19" t="s">
        <v>89</v>
      </c>
      <c r="B48" s="5">
        <f>Nat2_H!B48+Nat2_F!B48</f>
        <v>70082.990000000005</v>
      </c>
      <c r="C48" s="5">
        <f>Nat2_H!C48+Nat2_F!C48</f>
        <v>14418.380000000001</v>
      </c>
      <c r="D48" s="5">
        <f>Nat2_H!D48+Nat2_F!D48</f>
        <v>62631.19</v>
      </c>
      <c r="E48" s="5">
        <f>Nat2_H!E48+Nat2_F!E48</f>
        <v>10817.2</v>
      </c>
      <c r="F48" s="5">
        <f>Nat2_H!F48+Nat2_F!F48</f>
        <v>9209.01</v>
      </c>
      <c r="G48" s="5">
        <f>Nat2_H!G48+Nat2_F!G48</f>
        <v>7044.18</v>
      </c>
      <c r="H48" s="12">
        <f>Nat2_H!H48+Nat2_F!H48</f>
        <v>174202.95</v>
      </c>
    </row>
    <row r="49" spans="1:8" x14ac:dyDescent="0.25">
      <c r="A49" s="19" t="s">
        <v>90</v>
      </c>
      <c r="B49" s="5">
        <f>Nat2_H!B49+Nat2_F!B49</f>
        <v>59310.86</v>
      </c>
      <c r="C49" s="5">
        <f>Nat2_H!C49+Nat2_F!C49</f>
        <v>12012.800000000001</v>
      </c>
      <c r="D49" s="5">
        <f>Nat2_H!D49+Nat2_F!D49</f>
        <v>43555.8</v>
      </c>
      <c r="E49" s="5">
        <f>Nat2_H!E49+Nat2_F!E49</f>
        <v>7555.07</v>
      </c>
      <c r="F49" s="5">
        <f>Nat2_H!F49+Nat2_F!F49</f>
        <v>5951.21</v>
      </c>
      <c r="G49" s="5">
        <f>Nat2_H!G49+Nat2_F!G49</f>
        <v>6468.9400000000005</v>
      </c>
      <c r="H49" s="12">
        <f>Nat2_H!H49+Nat2_F!H49</f>
        <v>134854.68</v>
      </c>
    </row>
    <row r="50" spans="1:8" x14ac:dyDescent="0.25">
      <c r="A50" s="19" t="s">
        <v>91</v>
      </c>
      <c r="B50" s="5">
        <f>Nat2_H!B50+Nat2_F!B50</f>
        <v>276956.29000000004</v>
      </c>
      <c r="C50" s="5">
        <f>Nat2_H!C50+Nat2_F!C50</f>
        <v>50414.400000000001</v>
      </c>
      <c r="D50" s="5">
        <f>Nat2_H!D50+Nat2_F!D50</f>
        <v>118121.49</v>
      </c>
      <c r="E50" s="5">
        <f>Nat2_H!E50+Nat2_F!E50</f>
        <v>31256.559999999998</v>
      </c>
      <c r="F50" s="5">
        <f>Nat2_H!F50+Nat2_F!F50</f>
        <v>31368.18</v>
      </c>
      <c r="G50" s="5">
        <f>Nat2_H!G50+Nat2_F!G50</f>
        <v>32675.919999999998</v>
      </c>
      <c r="H50" s="12">
        <f>Nat2_H!H50+Nat2_F!H50</f>
        <v>540792.84</v>
      </c>
    </row>
    <row r="51" spans="1:8" x14ac:dyDescent="0.25">
      <c r="A51" s="19" t="s">
        <v>92</v>
      </c>
      <c r="B51" s="5">
        <f>Nat2_H!B51+Nat2_F!B51</f>
        <v>69968.899999999994</v>
      </c>
      <c r="C51" s="5">
        <f>Nat2_H!C51+Nat2_F!C51</f>
        <v>28964.200000000004</v>
      </c>
      <c r="D51" s="5">
        <f>Nat2_H!D51+Nat2_F!D51</f>
        <v>21464.89</v>
      </c>
      <c r="E51" s="5">
        <f>Nat2_H!E51+Nat2_F!E51</f>
        <v>16085.899999999998</v>
      </c>
      <c r="F51" s="5">
        <f>Nat2_H!F51+Nat2_F!F51</f>
        <v>14981.47</v>
      </c>
      <c r="G51" s="5">
        <f>Nat2_H!G51+Nat2_F!G51</f>
        <v>24802.31</v>
      </c>
      <c r="H51" s="12">
        <f>Nat2_H!H51+Nat2_F!H51</f>
        <v>176267.66999999998</v>
      </c>
    </row>
    <row r="52" spans="1:8" x14ac:dyDescent="0.25">
      <c r="A52" s="19" t="s">
        <v>93</v>
      </c>
      <c r="B52" s="5">
        <f>Nat2_H!B52+Nat2_F!B52</f>
        <v>135069.85999999999</v>
      </c>
      <c r="C52" s="5">
        <f>Nat2_H!C52+Nat2_F!C52</f>
        <v>79252.5</v>
      </c>
      <c r="D52" s="5">
        <f>Nat2_H!D52+Nat2_F!D52</f>
        <v>108054.32</v>
      </c>
      <c r="E52" s="5">
        <f>Nat2_H!E52+Nat2_F!E52</f>
        <v>14674.49</v>
      </c>
      <c r="F52" s="5">
        <f>Nat2_H!F52+Nat2_F!F52</f>
        <v>61605.2</v>
      </c>
      <c r="G52" s="5">
        <f>Nat2_H!G52+Nat2_F!G52</f>
        <v>43018.380000000005</v>
      </c>
      <c r="H52" s="12">
        <f>Nat2_H!H52+Nat2_F!H52</f>
        <v>441674.75</v>
      </c>
    </row>
    <row r="53" spans="1:8" x14ac:dyDescent="0.25">
      <c r="A53" s="19" t="s">
        <v>94</v>
      </c>
      <c r="B53" s="5">
        <f>Nat2_H!B53+Nat2_F!B53</f>
        <v>132145.86000000002</v>
      </c>
      <c r="C53" s="5">
        <f>Nat2_H!C53+Nat2_F!C53</f>
        <v>66402.48000000001</v>
      </c>
      <c r="D53" s="5">
        <f>Nat2_H!D53+Nat2_F!D53</f>
        <v>73025.63</v>
      </c>
      <c r="E53" s="5">
        <f>Nat2_H!E53+Nat2_F!E53</f>
        <v>21833.129999999997</v>
      </c>
      <c r="F53" s="5">
        <f>Nat2_H!F53+Nat2_F!F53</f>
        <v>68331.53</v>
      </c>
      <c r="G53" s="5">
        <f>Nat2_H!G53+Nat2_F!G53</f>
        <v>35054.979999999996</v>
      </c>
      <c r="H53" s="12">
        <f>Nat2_H!H53+Nat2_F!H53</f>
        <v>396793.61</v>
      </c>
    </row>
    <row r="54" spans="1:8" x14ac:dyDescent="0.25">
      <c r="A54" s="19" t="s">
        <v>95</v>
      </c>
      <c r="B54" s="5">
        <f>Nat2_H!B54+Nat2_F!B54</f>
        <v>63577.82</v>
      </c>
      <c r="C54" s="5">
        <f>Nat2_H!C54+Nat2_F!C54</f>
        <v>31596.42</v>
      </c>
      <c r="D54" s="5">
        <f>Nat2_H!D54+Nat2_F!D54</f>
        <v>21394.25</v>
      </c>
      <c r="E54" s="5">
        <f>Nat2_H!E54+Nat2_F!E54</f>
        <v>6781.65</v>
      </c>
      <c r="F54" s="5">
        <f>Nat2_H!F54+Nat2_F!F54</f>
        <v>18271.160000000003</v>
      </c>
      <c r="G54" s="5">
        <f>Nat2_H!G54+Nat2_F!G54</f>
        <v>14107.720000000001</v>
      </c>
      <c r="H54" s="12">
        <f>Nat2_H!H54+Nat2_F!H54</f>
        <v>155729.01999999999</v>
      </c>
    </row>
    <row r="55" spans="1:8" x14ac:dyDescent="0.25">
      <c r="A55" s="19" t="s">
        <v>96</v>
      </c>
      <c r="B55" s="5">
        <f>Nat2_H!B55+Nat2_F!B55</f>
        <v>251607.46000000002</v>
      </c>
      <c r="C55" s="5">
        <f>Nat2_H!C55+Nat2_F!C55</f>
        <v>106146.28</v>
      </c>
      <c r="D55" s="5">
        <f>Nat2_H!D55+Nat2_F!D55</f>
        <v>23427.399999999998</v>
      </c>
      <c r="E55" s="5">
        <f>Nat2_H!E55+Nat2_F!E55</f>
        <v>53021.17</v>
      </c>
      <c r="F55" s="5">
        <f>Nat2_H!F55+Nat2_F!F55</f>
        <v>26666.230000000003</v>
      </c>
      <c r="G55" s="5">
        <f>Nat2_H!G55+Nat2_F!G55</f>
        <v>62924.840000000004</v>
      </c>
      <c r="H55" s="12">
        <f>Nat2_H!H55+Nat2_F!H55</f>
        <v>523793.38</v>
      </c>
    </row>
    <row r="56" spans="1:8" x14ac:dyDescent="0.25">
      <c r="A56" s="19" t="s">
        <v>97</v>
      </c>
      <c r="B56" s="5">
        <f>Nat2_H!B56+Nat2_F!B56</f>
        <v>61089.86</v>
      </c>
      <c r="C56" s="5">
        <f>Nat2_H!C56+Nat2_F!C56</f>
        <v>26587.68</v>
      </c>
      <c r="D56" s="5">
        <f>Nat2_H!D56+Nat2_F!D56</f>
        <v>21003.31</v>
      </c>
      <c r="E56" s="5">
        <f>Nat2_H!E56+Nat2_F!E56</f>
        <v>6718.76</v>
      </c>
      <c r="F56" s="5">
        <f>Nat2_H!F56+Nat2_F!F56</f>
        <v>37505.35</v>
      </c>
      <c r="G56" s="5">
        <f>Nat2_H!G56+Nat2_F!G56</f>
        <v>16591.510000000002</v>
      </c>
      <c r="H56" s="12">
        <f>Nat2_H!H56+Nat2_F!H56</f>
        <v>169496.47</v>
      </c>
    </row>
    <row r="57" spans="1:8" x14ac:dyDescent="0.25">
      <c r="A57" s="19" t="s">
        <v>98</v>
      </c>
      <c r="B57" s="5">
        <f>Nat2_H!B57+Nat2_F!B57</f>
        <v>222593.07</v>
      </c>
      <c r="C57" s="5">
        <f>Nat2_H!C57+Nat2_F!C57</f>
        <v>72770.080000000002</v>
      </c>
      <c r="D57" s="5">
        <f>Nat2_H!D57+Nat2_F!D57</f>
        <v>30964.700000000004</v>
      </c>
      <c r="E57" s="5">
        <f>Nat2_H!E57+Nat2_F!E57</f>
        <v>61709.88</v>
      </c>
      <c r="F57" s="5">
        <f>Nat2_H!F57+Nat2_F!F57</f>
        <v>44408.3</v>
      </c>
      <c r="G57" s="5">
        <f>Nat2_H!G57+Nat2_F!G57</f>
        <v>54233.84</v>
      </c>
      <c r="H57" s="12">
        <f>Nat2_H!H57+Nat2_F!H57</f>
        <v>486679.87</v>
      </c>
    </row>
    <row r="58" spans="1:8" x14ac:dyDescent="0.25">
      <c r="A58" s="20" t="s">
        <v>85</v>
      </c>
      <c r="B58" s="10">
        <f>Nat2_H!B58+Nat2_F!B58</f>
        <v>26257988.800000004</v>
      </c>
      <c r="C58" s="10">
        <f>Nat2_H!C58+Nat2_F!C58</f>
        <v>4021967.7699999996</v>
      </c>
      <c r="D58" s="10">
        <f>Nat2_H!D58+Nat2_F!D58</f>
        <v>14589053.039999997</v>
      </c>
      <c r="E58" s="10">
        <f>Nat2_H!E58+Nat2_F!E58</f>
        <v>4277881.82</v>
      </c>
      <c r="F58" s="10">
        <f>Nat2_H!F58+Nat2_F!F58</f>
        <v>1571662.48</v>
      </c>
      <c r="G58" s="10">
        <f>Nat2_H!G58+Nat2_F!G58</f>
        <v>2279168.5499999998</v>
      </c>
      <c r="H58" s="13">
        <f>Nat2_H!H58+Nat2_F!H58</f>
        <v>52997722.459999993</v>
      </c>
    </row>
    <row r="59" spans="1:8" x14ac:dyDescent="0.25">
      <c r="A59" s="48" t="s">
        <v>129</v>
      </c>
    </row>
    <row r="60" spans="1:8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0" width="11.42578125" style="2"/>
    <col min="11" max="11" width="15.28515625" style="95" bestFit="1" customWidth="1"/>
    <col min="12" max="15" width="14.28515625" style="95" bestFit="1" customWidth="1"/>
    <col min="16" max="16" width="12.85546875" style="95" bestFit="1" customWidth="1"/>
    <col min="17" max="17" width="15.28515625" style="95" bestFit="1" customWidth="1"/>
    <col min="18" max="16384" width="11.42578125" style="2"/>
  </cols>
  <sheetData>
    <row r="1" spans="1:10" x14ac:dyDescent="0.25">
      <c r="A1" s="1" t="s">
        <v>117</v>
      </c>
      <c r="J1" s="112"/>
    </row>
    <row r="2" spans="1:10" x14ac:dyDescent="0.25">
      <c r="A2" s="3" t="s">
        <v>69</v>
      </c>
    </row>
    <row r="3" spans="1:10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  <c r="J3" s="112"/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11"/>
      <c r="I4" s="112"/>
      <c r="J4" s="112"/>
    </row>
    <row r="5" spans="1:10" x14ac:dyDescent="0.25">
      <c r="A5" s="19" t="s">
        <v>87</v>
      </c>
      <c r="B5" s="5">
        <v>606983.31000000006</v>
      </c>
      <c r="C5" s="5">
        <v>115780.13</v>
      </c>
      <c r="D5" s="5">
        <v>270503.98</v>
      </c>
      <c r="E5" s="5">
        <v>35896.18</v>
      </c>
      <c r="F5" s="5">
        <v>3413.55</v>
      </c>
      <c r="G5" s="5">
        <v>54872.94</v>
      </c>
      <c r="H5" s="12">
        <f t="shared" ref="H5:H16" si="0">SUM(B5:G5)</f>
        <v>1087450.0900000001</v>
      </c>
      <c r="I5" s="112"/>
      <c r="J5" s="112"/>
    </row>
    <row r="6" spans="1:10" x14ac:dyDescent="0.25">
      <c r="A6" s="19" t="s">
        <v>88</v>
      </c>
      <c r="B6" s="5">
        <v>141543.91</v>
      </c>
      <c r="C6" s="5">
        <v>15538.27</v>
      </c>
      <c r="D6" s="5">
        <v>63684.81</v>
      </c>
      <c r="E6" s="5">
        <v>6015.37</v>
      </c>
      <c r="F6" s="5">
        <v>338.21</v>
      </c>
      <c r="G6" s="5">
        <v>10824.22</v>
      </c>
      <c r="H6" s="12">
        <f t="shared" si="0"/>
        <v>237944.78999999998</v>
      </c>
      <c r="I6" s="112"/>
      <c r="J6" s="112"/>
    </row>
    <row r="7" spans="1:10" x14ac:dyDescent="0.25">
      <c r="A7" s="19" t="s">
        <v>89</v>
      </c>
      <c r="B7" s="5">
        <v>38717.230000000003</v>
      </c>
      <c r="C7" s="5">
        <v>6629.04</v>
      </c>
      <c r="D7" s="5">
        <v>35353.360000000001</v>
      </c>
      <c r="E7" s="5">
        <v>4715.24</v>
      </c>
      <c r="F7" s="5">
        <v>227.05</v>
      </c>
      <c r="G7" s="5">
        <v>3264.15</v>
      </c>
      <c r="H7" s="12">
        <f t="shared" si="0"/>
        <v>88906.07</v>
      </c>
      <c r="I7" s="112"/>
      <c r="J7" s="112"/>
    </row>
    <row r="8" spans="1:10" x14ac:dyDescent="0.25">
      <c r="A8" s="19" t="s">
        <v>90</v>
      </c>
      <c r="B8" s="5">
        <v>30568.18</v>
      </c>
      <c r="C8" s="5">
        <v>5579.89</v>
      </c>
      <c r="D8" s="5">
        <v>20186.560000000001</v>
      </c>
      <c r="E8" s="5">
        <v>3253.42</v>
      </c>
      <c r="F8" s="5">
        <v>156.06</v>
      </c>
      <c r="G8" s="5">
        <v>3061.49</v>
      </c>
      <c r="H8" s="12">
        <f t="shared" si="0"/>
        <v>62805.599999999999</v>
      </c>
      <c r="I8" s="112"/>
      <c r="J8" s="112"/>
    </row>
    <row r="9" spans="1:10" x14ac:dyDescent="0.25">
      <c r="A9" s="19" t="s">
        <v>91</v>
      </c>
      <c r="B9" s="5">
        <v>138954.51</v>
      </c>
      <c r="C9" s="5">
        <v>21025.48</v>
      </c>
      <c r="D9" s="5">
        <v>58959.47</v>
      </c>
      <c r="E9" s="5">
        <v>12058.28</v>
      </c>
      <c r="F9" s="5">
        <v>1692.19</v>
      </c>
      <c r="G9" s="5">
        <v>16089.5</v>
      </c>
      <c r="H9" s="12">
        <f t="shared" si="0"/>
        <v>248779.43000000002</v>
      </c>
      <c r="I9" s="112"/>
    </row>
    <row r="10" spans="1:10" x14ac:dyDescent="0.25">
      <c r="A10" s="19" t="s">
        <v>92</v>
      </c>
      <c r="B10" s="5">
        <v>33975.449999999997</v>
      </c>
      <c r="C10" s="5">
        <v>11951.92</v>
      </c>
      <c r="D10" s="5">
        <v>9695.07</v>
      </c>
      <c r="E10" s="5">
        <v>7055.61</v>
      </c>
      <c r="F10" s="5">
        <v>536.58000000000004</v>
      </c>
      <c r="G10" s="5">
        <v>12182.29</v>
      </c>
      <c r="H10" s="12">
        <f t="shared" si="0"/>
        <v>75396.92</v>
      </c>
      <c r="I10" s="112"/>
    </row>
    <row r="11" spans="1:10" x14ac:dyDescent="0.25">
      <c r="A11" s="19" t="s">
        <v>93</v>
      </c>
      <c r="B11" s="5">
        <v>85576.16</v>
      </c>
      <c r="C11" s="5">
        <v>39257.31</v>
      </c>
      <c r="D11" s="5">
        <v>65943.61</v>
      </c>
      <c r="E11" s="5">
        <v>6912.05</v>
      </c>
      <c r="F11" s="5">
        <v>1357.23</v>
      </c>
      <c r="G11" s="5">
        <v>22232.22</v>
      </c>
      <c r="H11" s="12">
        <f t="shared" si="0"/>
        <v>221278.58000000002</v>
      </c>
      <c r="I11" s="112"/>
    </row>
    <row r="12" spans="1:10" x14ac:dyDescent="0.25">
      <c r="A12" s="19" t="s">
        <v>94</v>
      </c>
      <c r="B12" s="5">
        <v>84104.33</v>
      </c>
      <c r="C12" s="5">
        <v>30864.560000000001</v>
      </c>
      <c r="D12" s="5">
        <v>48676.72</v>
      </c>
      <c r="E12" s="5">
        <v>10769.6</v>
      </c>
      <c r="F12" s="5">
        <v>995.4</v>
      </c>
      <c r="G12" s="5">
        <v>16870.009999999998</v>
      </c>
      <c r="H12" s="12">
        <f t="shared" si="0"/>
        <v>192280.62</v>
      </c>
      <c r="I12" s="112"/>
    </row>
    <row r="13" spans="1:10" x14ac:dyDescent="0.25">
      <c r="A13" s="19" t="s">
        <v>95</v>
      </c>
      <c r="B13" s="5">
        <v>45690.85</v>
      </c>
      <c r="C13" s="5">
        <v>17939.060000000001</v>
      </c>
      <c r="D13" s="5">
        <v>14169.37</v>
      </c>
      <c r="E13" s="5">
        <v>2992.51</v>
      </c>
      <c r="F13" s="5">
        <v>307.77999999999997</v>
      </c>
      <c r="G13" s="5">
        <v>8268.26</v>
      </c>
      <c r="H13" s="12">
        <f t="shared" si="0"/>
        <v>89367.829999999987</v>
      </c>
      <c r="I13" s="112"/>
    </row>
    <row r="14" spans="1:10" x14ac:dyDescent="0.25">
      <c r="A14" s="19" t="s">
        <v>96</v>
      </c>
      <c r="B14" s="5">
        <v>142420.87</v>
      </c>
      <c r="C14" s="5">
        <v>46042.25</v>
      </c>
      <c r="D14" s="5">
        <v>14966.73</v>
      </c>
      <c r="E14" s="5">
        <v>27358.47</v>
      </c>
      <c r="F14" s="5">
        <v>1182.6099999999999</v>
      </c>
      <c r="G14" s="5">
        <v>34117.760000000002</v>
      </c>
      <c r="H14" s="12">
        <f t="shared" si="0"/>
        <v>266088.69</v>
      </c>
      <c r="I14" s="112"/>
    </row>
    <row r="15" spans="1:10" x14ac:dyDescent="0.25">
      <c r="A15" s="19" t="s">
        <v>97</v>
      </c>
      <c r="B15" s="5">
        <v>47172.69</v>
      </c>
      <c r="C15" s="5">
        <v>15323.03</v>
      </c>
      <c r="D15" s="5">
        <v>12250.07</v>
      </c>
      <c r="E15" s="5">
        <v>2697.72</v>
      </c>
      <c r="F15" s="5">
        <v>785.34</v>
      </c>
      <c r="G15" s="5">
        <v>8788.4500000000007</v>
      </c>
      <c r="H15" s="12">
        <f t="shared" si="0"/>
        <v>87017.3</v>
      </c>
      <c r="I15" s="112"/>
    </row>
    <row r="16" spans="1:10" x14ac:dyDescent="0.25">
      <c r="A16" s="19" t="s">
        <v>98</v>
      </c>
      <c r="B16" s="5">
        <v>112471.86</v>
      </c>
      <c r="C16" s="5">
        <v>29428.560000000001</v>
      </c>
      <c r="D16" s="5">
        <v>13686.85</v>
      </c>
      <c r="E16" s="5">
        <v>27604.07</v>
      </c>
      <c r="F16" s="5">
        <v>1845.66</v>
      </c>
      <c r="G16" s="5">
        <v>30145.65</v>
      </c>
      <c r="H16" s="12">
        <f t="shared" si="0"/>
        <v>215182.65000000002</v>
      </c>
      <c r="I16" s="112"/>
    </row>
    <row r="17" spans="1:10" x14ac:dyDescent="0.25">
      <c r="A17" s="20" t="s">
        <v>85</v>
      </c>
      <c r="B17" s="10">
        <f>SUM(B4:B16)</f>
        <v>1508179.3500000003</v>
      </c>
      <c r="C17" s="10">
        <f t="shared" ref="C17:H17" si="1">SUM(C4:C16)</f>
        <v>355359.50000000006</v>
      </c>
      <c r="D17" s="10">
        <f t="shared" si="1"/>
        <v>628076.59999999986</v>
      </c>
      <c r="E17" s="10">
        <f t="shared" si="1"/>
        <v>147328.51999999999</v>
      </c>
      <c r="F17" s="10">
        <f t="shared" si="1"/>
        <v>12837.660000000002</v>
      </c>
      <c r="G17" s="10">
        <f t="shared" si="1"/>
        <v>220716.94000000003</v>
      </c>
      <c r="H17" s="13">
        <f t="shared" si="1"/>
        <v>2872498.57</v>
      </c>
      <c r="J17" s="112"/>
    </row>
    <row r="18" spans="1:10" x14ac:dyDescent="0.25">
      <c r="A18" s="48" t="s">
        <v>297</v>
      </c>
      <c r="B18" s="40"/>
      <c r="C18" s="40"/>
      <c r="D18" s="40"/>
      <c r="E18" s="40"/>
      <c r="F18" s="40"/>
      <c r="G18" s="40"/>
      <c r="H18" s="40"/>
      <c r="J18" s="112"/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0" x14ac:dyDescent="0.25">
      <c r="A20" s="48" t="str">
        <f>IF(1&lt;2,"Lecture : "&amp;ROUND(C5,0)&amp;" hommes immigrés de 15 ans ou plus devenus français par acquisition sont au chômage. ","")</f>
        <v xml:space="preserve">Lecture : 115780 hommes immigrés de 15 ans ou plus devenus français par acquisition sont au chômage. </v>
      </c>
      <c r="B20" s="40"/>
      <c r="C20" s="40"/>
      <c r="D20" s="40"/>
      <c r="E20" s="40"/>
      <c r="F20" s="40"/>
      <c r="G20" s="40"/>
      <c r="H20" s="40"/>
    </row>
    <row r="21" spans="1:10" x14ac:dyDescent="0.25">
      <c r="A21" s="39" t="s">
        <v>745</v>
      </c>
      <c r="B21" s="40"/>
      <c r="C21" s="40"/>
      <c r="D21" s="40"/>
      <c r="E21" s="40"/>
      <c r="F21" s="40"/>
      <c r="G21" s="40"/>
      <c r="H21" s="40"/>
    </row>
    <row r="23" spans="1:10" x14ac:dyDescent="0.25">
      <c r="A23" s="3" t="s">
        <v>70</v>
      </c>
    </row>
    <row r="24" spans="1:10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</row>
    <row r="25" spans="1:10" x14ac:dyDescent="0.25">
      <c r="A25" s="17" t="s">
        <v>86</v>
      </c>
      <c r="B25" s="5">
        <v>11909979.08</v>
      </c>
      <c r="C25" s="5">
        <v>1589445.06</v>
      </c>
      <c r="D25" s="5">
        <v>5862775.2199999997</v>
      </c>
      <c r="E25" s="5">
        <v>1869032.49</v>
      </c>
      <c r="F25" s="5">
        <v>40136.699999999997</v>
      </c>
      <c r="G25" s="5">
        <v>896339.61</v>
      </c>
      <c r="H25" s="11">
        <f>SUM(B25:G25)</f>
        <v>22167708.159999996</v>
      </c>
      <c r="I25" s="112"/>
    </row>
    <row r="26" spans="1:10" x14ac:dyDescent="0.25">
      <c r="A26" s="19" t="s">
        <v>87</v>
      </c>
      <c r="B26" s="5">
        <v>117782.82</v>
      </c>
      <c r="C26" s="5">
        <v>22127.040000000001</v>
      </c>
      <c r="D26" s="5">
        <v>44085.07</v>
      </c>
      <c r="E26" s="5">
        <v>40234.04</v>
      </c>
      <c r="F26" s="5">
        <v>562.75</v>
      </c>
      <c r="G26" s="5">
        <v>9825.26</v>
      </c>
      <c r="H26" s="12">
        <f t="shared" ref="H26:H37" si="2">SUM(B26:G26)</f>
        <v>234616.98000000004</v>
      </c>
      <c r="I26" s="112"/>
    </row>
    <row r="27" spans="1:10" x14ac:dyDescent="0.25">
      <c r="A27" s="19" t="s">
        <v>88</v>
      </c>
      <c r="B27" s="5">
        <v>15540.5</v>
      </c>
      <c r="C27" s="5">
        <v>1958.77</v>
      </c>
      <c r="D27" s="5">
        <v>444.79</v>
      </c>
      <c r="E27" s="5">
        <v>2052.58</v>
      </c>
      <c r="F27" s="5">
        <v>39.270000000000003</v>
      </c>
      <c r="G27" s="5">
        <v>769.4</v>
      </c>
      <c r="H27" s="12">
        <f t="shared" si="2"/>
        <v>20805.310000000001</v>
      </c>
      <c r="I27" s="112"/>
    </row>
    <row r="28" spans="1:10" x14ac:dyDescent="0.25">
      <c r="A28" s="19" t="s">
        <v>89</v>
      </c>
      <c r="B28" s="5">
        <v>3925.82</v>
      </c>
      <c r="C28" s="5">
        <v>608.41</v>
      </c>
      <c r="D28" s="5">
        <v>1218.52</v>
      </c>
      <c r="E28" s="5">
        <v>373.27</v>
      </c>
      <c r="F28" s="5">
        <v>26.2</v>
      </c>
      <c r="G28" s="5">
        <v>355.09</v>
      </c>
      <c r="H28" s="12">
        <f t="shared" si="2"/>
        <v>6507.31</v>
      </c>
      <c r="I28" s="112"/>
    </row>
    <row r="29" spans="1:10" x14ac:dyDescent="0.25">
      <c r="A29" s="19" t="s">
        <v>90</v>
      </c>
      <c r="B29" s="5">
        <v>2841.95</v>
      </c>
      <c r="C29" s="5">
        <v>401.51</v>
      </c>
      <c r="D29" s="5">
        <v>450.91</v>
      </c>
      <c r="E29" s="5">
        <v>247.47</v>
      </c>
      <c r="F29" s="5">
        <v>8.01</v>
      </c>
      <c r="G29" s="5">
        <v>212.3</v>
      </c>
      <c r="H29" s="12">
        <f t="shared" si="2"/>
        <v>4162.1499999999996</v>
      </c>
      <c r="I29" s="112"/>
    </row>
    <row r="30" spans="1:10" x14ac:dyDescent="0.25">
      <c r="A30" s="19" t="s">
        <v>91</v>
      </c>
      <c r="B30" s="5">
        <v>2683.32</v>
      </c>
      <c r="C30" s="5">
        <v>420.41</v>
      </c>
      <c r="D30" s="5">
        <v>1156.23</v>
      </c>
      <c r="E30" s="5">
        <v>1766.86</v>
      </c>
      <c r="F30" s="5">
        <v>48.31</v>
      </c>
      <c r="G30" s="5">
        <v>502.24</v>
      </c>
      <c r="H30" s="12">
        <f t="shared" si="2"/>
        <v>6577.37</v>
      </c>
      <c r="I30" s="112"/>
    </row>
    <row r="31" spans="1:10" x14ac:dyDescent="0.25">
      <c r="A31" s="19" t="s">
        <v>92</v>
      </c>
      <c r="B31" s="5">
        <v>1054.8399999999999</v>
      </c>
      <c r="C31" s="5">
        <v>152.54</v>
      </c>
      <c r="D31" s="5">
        <v>723.39</v>
      </c>
      <c r="E31" s="5">
        <v>345.26</v>
      </c>
      <c r="F31" s="5">
        <v>16.14</v>
      </c>
      <c r="G31" s="5">
        <v>249.94</v>
      </c>
      <c r="H31" s="12">
        <f t="shared" si="2"/>
        <v>2542.1099999999997</v>
      </c>
      <c r="I31" s="112"/>
    </row>
    <row r="32" spans="1:10" x14ac:dyDescent="0.25">
      <c r="A32" s="19" t="s">
        <v>93</v>
      </c>
      <c r="B32" s="5">
        <v>2379.9299999999998</v>
      </c>
      <c r="C32" s="5">
        <v>1204.1300000000001</v>
      </c>
      <c r="D32" s="5">
        <v>1067.55</v>
      </c>
      <c r="E32" s="5">
        <v>393.44</v>
      </c>
      <c r="F32" s="5">
        <v>47.45</v>
      </c>
      <c r="G32" s="5">
        <v>1257.28</v>
      </c>
      <c r="H32" s="12">
        <f t="shared" si="2"/>
        <v>6349.7799999999988</v>
      </c>
      <c r="I32" s="112"/>
    </row>
    <row r="33" spans="1:9" x14ac:dyDescent="0.25">
      <c r="A33" s="19" t="s">
        <v>94</v>
      </c>
      <c r="B33" s="5">
        <v>1430.74</v>
      </c>
      <c r="C33" s="5">
        <v>516.79999999999995</v>
      </c>
      <c r="D33" s="5">
        <v>335.83</v>
      </c>
      <c r="E33" s="5">
        <v>579.23</v>
      </c>
      <c r="F33" s="5">
        <v>24.27</v>
      </c>
      <c r="G33" s="5">
        <v>775.82</v>
      </c>
      <c r="H33" s="12">
        <f t="shared" si="2"/>
        <v>3662.69</v>
      </c>
      <c r="I33" s="112"/>
    </row>
    <row r="34" spans="1:9" x14ac:dyDescent="0.25">
      <c r="A34" s="19" t="s">
        <v>95</v>
      </c>
      <c r="B34" s="5">
        <v>1450.15</v>
      </c>
      <c r="C34" s="5">
        <v>451.6</v>
      </c>
      <c r="D34" s="5">
        <v>195.85</v>
      </c>
      <c r="E34" s="5">
        <v>274.36</v>
      </c>
      <c r="F34" s="5">
        <v>7.96</v>
      </c>
      <c r="G34" s="5">
        <v>369.44</v>
      </c>
      <c r="H34" s="12">
        <f t="shared" si="2"/>
        <v>2749.36</v>
      </c>
      <c r="I34" s="112"/>
    </row>
    <row r="35" spans="1:9" x14ac:dyDescent="0.25">
      <c r="A35" s="19" t="s">
        <v>96</v>
      </c>
      <c r="B35" s="5">
        <v>1933.16</v>
      </c>
      <c r="C35" s="5">
        <v>376.62</v>
      </c>
      <c r="D35" s="5">
        <v>290.89</v>
      </c>
      <c r="E35" s="5">
        <v>995.26</v>
      </c>
      <c r="F35" s="5">
        <v>13.46</v>
      </c>
      <c r="G35" s="5">
        <v>802.4</v>
      </c>
      <c r="H35" s="12">
        <f t="shared" si="2"/>
        <v>4411.79</v>
      </c>
      <c r="I35" s="112"/>
    </row>
    <row r="36" spans="1:9" x14ac:dyDescent="0.25">
      <c r="A36" s="19" t="s">
        <v>97</v>
      </c>
      <c r="B36" s="5">
        <v>721.9</v>
      </c>
      <c r="C36" s="5">
        <v>236.39</v>
      </c>
      <c r="D36" s="5">
        <v>67.599999999999994</v>
      </c>
      <c r="E36" s="5">
        <v>475.05</v>
      </c>
      <c r="F36" s="5">
        <v>8.5399999999999991</v>
      </c>
      <c r="G36" s="5">
        <v>187.24</v>
      </c>
      <c r="H36" s="12">
        <f t="shared" si="2"/>
        <v>1696.7199999999998</v>
      </c>
      <c r="I36" s="112"/>
    </row>
    <row r="37" spans="1:9" x14ac:dyDescent="0.25">
      <c r="A37" s="19" t="s">
        <v>98</v>
      </c>
      <c r="B37" s="5">
        <v>1437.73</v>
      </c>
      <c r="C37" s="5">
        <v>253.42</v>
      </c>
      <c r="D37" s="5">
        <v>465.27</v>
      </c>
      <c r="E37" s="5">
        <v>1362.3</v>
      </c>
      <c r="F37" s="5">
        <v>23.78</v>
      </c>
      <c r="G37" s="5">
        <v>495.8</v>
      </c>
      <c r="H37" s="12">
        <f t="shared" si="2"/>
        <v>4038.3000000000006</v>
      </c>
      <c r="I37" s="112"/>
    </row>
    <row r="38" spans="1:9" x14ac:dyDescent="0.25">
      <c r="A38" s="20" t="s">
        <v>85</v>
      </c>
      <c r="B38" s="10">
        <f>SUM(B25:B37)</f>
        <v>12063161.940000001</v>
      </c>
      <c r="C38" s="10">
        <f t="shared" ref="C38:H38" si="3">SUM(C25:C37)</f>
        <v>1618152.7</v>
      </c>
      <c r="D38" s="10">
        <f t="shared" si="3"/>
        <v>5913277.1199999982</v>
      </c>
      <c r="E38" s="10">
        <f t="shared" si="3"/>
        <v>1918131.6100000003</v>
      </c>
      <c r="F38" s="10">
        <f t="shared" si="3"/>
        <v>40962.839999999982</v>
      </c>
      <c r="G38" s="10">
        <f t="shared" si="3"/>
        <v>912141.82</v>
      </c>
      <c r="H38" s="13">
        <f t="shared" si="3"/>
        <v>22465828.029999994</v>
      </c>
    </row>
    <row r="39" spans="1:9" x14ac:dyDescent="0.25">
      <c r="A39" s="48" t="s">
        <v>129</v>
      </c>
      <c r="B39" s="40"/>
      <c r="C39" s="40"/>
      <c r="D39" s="40"/>
      <c r="E39" s="40"/>
      <c r="F39" s="40"/>
      <c r="G39" s="40"/>
      <c r="H39" s="40"/>
    </row>
    <row r="40" spans="1:9" x14ac:dyDescent="0.25">
      <c r="A40" s="48" t="str">
        <f>IF(1&lt;2,"Lecture : "&amp;ROUND(C26,0)&amp;" hommes non-immigrés de 15 ans ou plus devenus français par acquisition (individus nés en France de nationalité étrangère) sont au chômage. ","")</f>
        <v xml:space="preserve">Lecture : 22127 hommes non-immigrés de 15 ans ou plus devenus français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</row>
    <row r="41" spans="1:9" x14ac:dyDescent="0.25">
      <c r="A41" s="39" t="s">
        <v>745</v>
      </c>
      <c r="B41" s="40"/>
      <c r="C41" s="40"/>
      <c r="D41" s="40"/>
      <c r="E41" s="40"/>
      <c r="F41" s="40"/>
      <c r="G41" s="40"/>
      <c r="H41" s="40"/>
    </row>
    <row r="43" spans="1:9" x14ac:dyDescent="0.25">
      <c r="A43" s="3" t="s">
        <v>28</v>
      </c>
    </row>
    <row r="44" spans="1:9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</row>
    <row r="45" spans="1:9" x14ac:dyDescent="0.25">
      <c r="A45" s="17" t="s">
        <v>86</v>
      </c>
      <c r="B45" s="5">
        <f t="shared" ref="B45:B58" si="4">B4+B25</f>
        <v>11909979.08</v>
      </c>
      <c r="C45" s="5">
        <f t="shared" ref="C45:H45" si="5">C4+C25</f>
        <v>1589445.06</v>
      </c>
      <c r="D45" s="5">
        <f t="shared" si="5"/>
        <v>5862775.2199999997</v>
      </c>
      <c r="E45" s="5">
        <f t="shared" si="5"/>
        <v>1869032.49</v>
      </c>
      <c r="F45" s="5">
        <f t="shared" si="5"/>
        <v>40136.699999999997</v>
      </c>
      <c r="G45" s="5">
        <f t="shared" si="5"/>
        <v>896339.61</v>
      </c>
      <c r="H45" s="11">
        <f t="shared" si="5"/>
        <v>22167708.159999996</v>
      </c>
    </row>
    <row r="46" spans="1:9" x14ac:dyDescent="0.25">
      <c r="A46" s="19" t="s">
        <v>87</v>
      </c>
      <c r="B46" s="5">
        <f t="shared" si="4"/>
        <v>724766.13000000012</v>
      </c>
      <c r="C46" s="5">
        <f t="shared" ref="C46:H58" si="6">C5+C26</f>
        <v>137907.17000000001</v>
      </c>
      <c r="D46" s="5">
        <f t="shared" si="6"/>
        <v>314589.05</v>
      </c>
      <c r="E46" s="5">
        <f t="shared" si="6"/>
        <v>76130.22</v>
      </c>
      <c r="F46" s="5">
        <f t="shared" si="6"/>
        <v>3976.3</v>
      </c>
      <c r="G46" s="5">
        <f t="shared" si="6"/>
        <v>64698.200000000004</v>
      </c>
      <c r="H46" s="12">
        <f t="shared" si="6"/>
        <v>1322067.07</v>
      </c>
    </row>
    <row r="47" spans="1:9" x14ac:dyDescent="0.25">
      <c r="A47" s="19" t="s">
        <v>88</v>
      </c>
      <c r="B47" s="5">
        <f t="shared" si="4"/>
        <v>157084.41</v>
      </c>
      <c r="C47" s="5">
        <f t="shared" si="6"/>
        <v>17497.04</v>
      </c>
      <c r="D47" s="5">
        <f t="shared" si="6"/>
        <v>64129.599999999999</v>
      </c>
      <c r="E47" s="5">
        <f t="shared" si="6"/>
        <v>8067.95</v>
      </c>
      <c r="F47" s="5">
        <f t="shared" si="6"/>
        <v>377.47999999999996</v>
      </c>
      <c r="G47" s="5">
        <f t="shared" si="6"/>
        <v>11593.619999999999</v>
      </c>
      <c r="H47" s="12">
        <f t="shared" si="6"/>
        <v>258750.09999999998</v>
      </c>
    </row>
    <row r="48" spans="1:9" x14ac:dyDescent="0.25">
      <c r="A48" s="19" t="s">
        <v>89</v>
      </c>
      <c r="B48" s="5">
        <f t="shared" si="4"/>
        <v>42643.05</v>
      </c>
      <c r="C48" s="5">
        <f t="shared" si="6"/>
        <v>7237.45</v>
      </c>
      <c r="D48" s="5">
        <f t="shared" si="6"/>
        <v>36571.879999999997</v>
      </c>
      <c r="E48" s="5">
        <f t="shared" si="6"/>
        <v>5088.51</v>
      </c>
      <c r="F48" s="5">
        <f t="shared" si="6"/>
        <v>253.25</v>
      </c>
      <c r="G48" s="5">
        <f t="shared" si="6"/>
        <v>3619.2400000000002</v>
      </c>
      <c r="H48" s="12">
        <f t="shared" si="6"/>
        <v>95413.38</v>
      </c>
    </row>
    <row r="49" spans="1:8" x14ac:dyDescent="0.25">
      <c r="A49" s="19" t="s">
        <v>90</v>
      </c>
      <c r="B49" s="5">
        <f t="shared" si="4"/>
        <v>33410.129999999997</v>
      </c>
      <c r="C49" s="5">
        <f t="shared" si="6"/>
        <v>5981.4000000000005</v>
      </c>
      <c r="D49" s="5">
        <f t="shared" si="6"/>
        <v>20637.47</v>
      </c>
      <c r="E49" s="5">
        <f t="shared" si="6"/>
        <v>3500.89</v>
      </c>
      <c r="F49" s="5">
        <f t="shared" si="6"/>
        <v>164.07</v>
      </c>
      <c r="G49" s="5">
        <f t="shared" si="6"/>
        <v>3273.79</v>
      </c>
      <c r="H49" s="12">
        <f t="shared" si="6"/>
        <v>66967.75</v>
      </c>
    </row>
    <row r="50" spans="1:8" x14ac:dyDescent="0.25">
      <c r="A50" s="19" t="s">
        <v>91</v>
      </c>
      <c r="B50" s="5">
        <f t="shared" si="4"/>
        <v>141637.83000000002</v>
      </c>
      <c r="C50" s="5">
        <f t="shared" si="6"/>
        <v>21445.89</v>
      </c>
      <c r="D50" s="5">
        <f t="shared" si="6"/>
        <v>60115.700000000004</v>
      </c>
      <c r="E50" s="5">
        <f t="shared" si="6"/>
        <v>13825.140000000001</v>
      </c>
      <c r="F50" s="5">
        <f t="shared" si="6"/>
        <v>1740.5</v>
      </c>
      <c r="G50" s="5">
        <f t="shared" si="6"/>
        <v>16591.740000000002</v>
      </c>
      <c r="H50" s="12">
        <f t="shared" si="6"/>
        <v>255356.80000000002</v>
      </c>
    </row>
    <row r="51" spans="1:8" x14ac:dyDescent="0.25">
      <c r="A51" s="19" t="s">
        <v>92</v>
      </c>
      <c r="B51" s="5">
        <f t="shared" si="4"/>
        <v>35030.289999999994</v>
      </c>
      <c r="C51" s="5">
        <f t="shared" si="6"/>
        <v>12104.460000000001</v>
      </c>
      <c r="D51" s="5">
        <f t="shared" si="6"/>
        <v>10418.459999999999</v>
      </c>
      <c r="E51" s="5">
        <f t="shared" si="6"/>
        <v>7400.87</v>
      </c>
      <c r="F51" s="5">
        <f t="shared" si="6"/>
        <v>552.72</v>
      </c>
      <c r="G51" s="5">
        <f t="shared" si="6"/>
        <v>12432.230000000001</v>
      </c>
      <c r="H51" s="12">
        <f t="shared" si="6"/>
        <v>77939.03</v>
      </c>
    </row>
    <row r="52" spans="1:8" x14ac:dyDescent="0.25">
      <c r="A52" s="19" t="s">
        <v>93</v>
      </c>
      <c r="B52" s="5">
        <f t="shared" si="4"/>
        <v>87956.09</v>
      </c>
      <c r="C52" s="5">
        <f t="shared" si="6"/>
        <v>40461.439999999995</v>
      </c>
      <c r="D52" s="5">
        <f t="shared" si="6"/>
        <v>67011.16</v>
      </c>
      <c r="E52" s="5">
        <f t="shared" si="6"/>
        <v>7305.49</v>
      </c>
      <c r="F52" s="5">
        <f t="shared" si="6"/>
        <v>1404.68</v>
      </c>
      <c r="G52" s="5">
        <f t="shared" si="6"/>
        <v>23489.5</v>
      </c>
      <c r="H52" s="12">
        <f t="shared" si="6"/>
        <v>227628.36000000002</v>
      </c>
    </row>
    <row r="53" spans="1:8" x14ac:dyDescent="0.25">
      <c r="A53" s="19" t="s">
        <v>94</v>
      </c>
      <c r="B53" s="5">
        <f t="shared" si="4"/>
        <v>85535.07</v>
      </c>
      <c r="C53" s="5">
        <f t="shared" si="6"/>
        <v>31381.360000000001</v>
      </c>
      <c r="D53" s="5">
        <f t="shared" si="6"/>
        <v>49012.55</v>
      </c>
      <c r="E53" s="5">
        <f t="shared" si="6"/>
        <v>11348.83</v>
      </c>
      <c r="F53" s="5">
        <f t="shared" si="6"/>
        <v>1019.67</v>
      </c>
      <c r="G53" s="5">
        <f t="shared" si="6"/>
        <v>17645.829999999998</v>
      </c>
      <c r="H53" s="12">
        <f t="shared" si="6"/>
        <v>195943.31</v>
      </c>
    </row>
    <row r="54" spans="1:8" x14ac:dyDescent="0.25">
      <c r="A54" s="19" t="s">
        <v>95</v>
      </c>
      <c r="B54" s="5">
        <f t="shared" si="4"/>
        <v>47141</v>
      </c>
      <c r="C54" s="5">
        <f t="shared" si="6"/>
        <v>18390.66</v>
      </c>
      <c r="D54" s="5">
        <f t="shared" si="6"/>
        <v>14365.220000000001</v>
      </c>
      <c r="E54" s="5">
        <f t="shared" si="6"/>
        <v>3266.8700000000003</v>
      </c>
      <c r="F54" s="5">
        <f t="shared" si="6"/>
        <v>315.73999999999995</v>
      </c>
      <c r="G54" s="5">
        <f t="shared" si="6"/>
        <v>8637.7000000000007</v>
      </c>
      <c r="H54" s="12">
        <f t="shared" si="6"/>
        <v>92117.189999999988</v>
      </c>
    </row>
    <row r="55" spans="1:8" x14ac:dyDescent="0.25">
      <c r="A55" s="19" t="s">
        <v>96</v>
      </c>
      <c r="B55" s="5">
        <f t="shared" si="4"/>
        <v>144354.03</v>
      </c>
      <c r="C55" s="5">
        <f t="shared" si="6"/>
        <v>46418.87</v>
      </c>
      <c r="D55" s="5">
        <f t="shared" si="6"/>
        <v>15257.619999999999</v>
      </c>
      <c r="E55" s="5">
        <f t="shared" si="6"/>
        <v>28353.73</v>
      </c>
      <c r="F55" s="5">
        <f t="shared" si="6"/>
        <v>1196.07</v>
      </c>
      <c r="G55" s="5">
        <f t="shared" si="6"/>
        <v>34920.160000000003</v>
      </c>
      <c r="H55" s="12">
        <f t="shared" si="6"/>
        <v>270500.47999999998</v>
      </c>
    </row>
    <row r="56" spans="1:8" x14ac:dyDescent="0.25">
      <c r="A56" s="19" t="s">
        <v>97</v>
      </c>
      <c r="B56" s="5">
        <f t="shared" si="4"/>
        <v>47894.590000000004</v>
      </c>
      <c r="C56" s="5">
        <f t="shared" si="6"/>
        <v>15559.42</v>
      </c>
      <c r="D56" s="5">
        <f t="shared" si="6"/>
        <v>12317.67</v>
      </c>
      <c r="E56" s="5">
        <f t="shared" si="6"/>
        <v>3172.77</v>
      </c>
      <c r="F56" s="5">
        <f t="shared" si="6"/>
        <v>793.88</v>
      </c>
      <c r="G56" s="5">
        <f t="shared" si="6"/>
        <v>8975.69</v>
      </c>
      <c r="H56" s="12">
        <f t="shared" si="6"/>
        <v>88714.02</v>
      </c>
    </row>
    <row r="57" spans="1:8" x14ac:dyDescent="0.25">
      <c r="A57" s="19" t="s">
        <v>98</v>
      </c>
      <c r="B57" s="5">
        <f t="shared" si="4"/>
        <v>113909.59</v>
      </c>
      <c r="C57" s="5">
        <f t="shared" si="6"/>
        <v>29681.98</v>
      </c>
      <c r="D57" s="5">
        <f t="shared" si="6"/>
        <v>14152.12</v>
      </c>
      <c r="E57" s="5">
        <f t="shared" si="6"/>
        <v>28966.37</v>
      </c>
      <c r="F57" s="5">
        <f t="shared" si="6"/>
        <v>1869.44</v>
      </c>
      <c r="G57" s="5">
        <f t="shared" si="6"/>
        <v>30641.45</v>
      </c>
      <c r="H57" s="12">
        <f t="shared" si="6"/>
        <v>219220.95</v>
      </c>
    </row>
    <row r="58" spans="1:8" x14ac:dyDescent="0.25">
      <c r="A58" s="20" t="s">
        <v>85</v>
      </c>
      <c r="B58" s="10">
        <f t="shared" si="4"/>
        <v>13571341.290000001</v>
      </c>
      <c r="C58" s="10">
        <f t="shared" si="6"/>
        <v>1973512.2</v>
      </c>
      <c r="D58" s="10">
        <f t="shared" si="6"/>
        <v>6541353.7199999979</v>
      </c>
      <c r="E58" s="10">
        <f t="shared" si="6"/>
        <v>2065460.1300000004</v>
      </c>
      <c r="F58" s="10">
        <f t="shared" si="6"/>
        <v>53800.499999999985</v>
      </c>
      <c r="G58" s="10">
        <f t="shared" si="6"/>
        <v>1132858.76</v>
      </c>
      <c r="H58" s="13">
        <f t="shared" si="6"/>
        <v>25338326.599999994</v>
      </c>
    </row>
    <row r="59" spans="1:8" x14ac:dyDescent="0.25">
      <c r="A59" s="48" t="s">
        <v>129</v>
      </c>
    </row>
    <row r="60" spans="1:8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/>
  </sheetViews>
  <sheetFormatPr baseColWidth="10" defaultRowHeight="15" x14ac:dyDescent="0.25"/>
  <cols>
    <col min="1" max="1" width="26.42578125" style="2" customWidth="1"/>
    <col min="2" max="8" width="16.42578125" style="2" customWidth="1"/>
    <col min="9" max="16384" width="11.42578125" style="2"/>
  </cols>
  <sheetData>
    <row r="1" spans="1:17" x14ac:dyDescent="0.25">
      <c r="A1" s="1" t="s">
        <v>118</v>
      </c>
      <c r="J1" s="112"/>
      <c r="K1" s="95"/>
      <c r="L1" s="95"/>
      <c r="M1" s="95"/>
      <c r="N1" s="95"/>
      <c r="O1" s="95"/>
      <c r="P1" s="95"/>
      <c r="Q1" s="95"/>
    </row>
    <row r="2" spans="1:17" x14ac:dyDescent="0.25">
      <c r="A2" s="3" t="s">
        <v>69</v>
      </c>
      <c r="K2" s="95"/>
      <c r="L2" s="95"/>
      <c r="M2" s="95"/>
      <c r="N2" s="95"/>
      <c r="O2" s="95"/>
      <c r="P2" s="95"/>
      <c r="Q2" s="95"/>
    </row>
    <row r="3" spans="1:17" ht="36" x14ac:dyDescent="0.25">
      <c r="B3" s="14" t="s">
        <v>53</v>
      </c>
      <c r="C3" s="15" t="s">
        <v>54</v>
      </c>
      <c r="D3" s="15" t="s">
        <v>55</v>
      </c>
      <c r="E3" s="15" t="s">
        <v>56</v>
      </c>
      <c r="F3" s="15" t="s">
        <v>57</v>
      </c>
      <c r="G3" s="30" t="s">
        <v>58</v>
      </c>
      <c r="H3" s="16" t="s">
        <v>85</v>
      </c>
      <c r="K3" s="95"/>
      <c r="L3" s="95"/>
      <c r="M3" s="95"/>
      <c r="N3" s="95"/>
      <c r="O3" s="95"/>
      <c r="P3" s="95"/>
      <c r="Q3" s="95"/>
    </row>
    <row r="4" spans="1:17" x14ac:dyDescent="0.25">
      <c r="A4" s="17" t="s">
        <v>86</v>
      </c>
      <c r="B4" s="5"/>
      <c r="C4" s="5"/>
      <c r="D4" s="5"/>
      <c r="E4" s="5"/>
      <c r="F4" s="5"/>
      <c r="G4" s="5"/>
      <c r="H4" s="11"/>
      <c r="I4" s="112"/>
      <c r="K4" s="95"/>
      <c r="L4" s="95"/>
      <c r="M4" s="95"/>
      <c r="N4" s="95"/>
      <c r="O4" s="95"/>
      <c r="P4" s="95"/>
      <c r="Q4" s="95"/>
    </row>
    <row r="5" spans="1:17" x14ac:dyDescent="0.25">
      <c r="A5" s="19" t="s">
        <v>87</v>
      </c>
      <c r="B5" s="5">
        <v>566506.18000000005</v>
      </c>
      <c r="C5" s="5">
        <v>145649.4</v>
      </c>
      <c r="D5" s="5">
        <v>289434.71000000002</v>
      </c>
      <c r="E5" s="5">
        <v>39172</v>
      </c>
      <c r="F5" s="5">
        <v>137509.29</v>
      </c>
      <c r="G5" s="5">
        <v>70333.69</v>
      </c>
      <c r="H5" s="12">
        <f t="shared" ref="H5:H16" si="0">SUM(B5:G5)</f>
        <v>1248605.27</v>
      </c>
      <c r="I5" s="112"/>
      <c r="K5" s="95"/>
      <c r="L5" s="95"/>
      <c r="M5" s="95"/>
      <c r="N5" s="95"/>
      <c r="O5" s="95"/>
      <c r="P5" s="95"/>
      <c r="Q5" s="95"/>
    </row>
    <row r="6" spans="1:17" x14ac:dyDescent="0.25">
      <c r="A6" s="19" t="s">
        <v>88</v>
      </c>
      <c r="B6" s="5">
        <v>107718.52</v>
      </c>
      <c r="C6" s="5">
        <v>15038.25</v>
      </c>
      <c r="D6" s="5">
        <v>60429.08</v>
      </c>
      <c r="E6" s="5">
        <v>6496.3</v>
      </c>
      <c r="F6" s="5">
        <v>12346.42</v>
      </c>
      <c r="G6" s="5">
        <v>10993.12</v>
      </c>
      <c r="H6" s="12">
        <f t="shared" si="0"/>
        <v>213021.69</v>
      </c>
      <c r="I6" s="112"/>
      <c r="K6" s="95"/>
      <c r="L6" s="95"/>
      <c r="M6" s="95"/>
      <c r="N6" s="95"/>
      <c r="O6" s="95"/>
      <c r="P6" s="95"/>
      <c r="Q6" s="95"/>
    </row>
    <row r="7" spans="1:17" x14ac:dyDescent="0.25">
      <c r="A7" s="19" t="s">
        <v>89</v>
      </c>
      <c r="B7" s="5">
        <v>26299.66</v>
      </c>
      <c r="C7" s="5">
        <v>6896.21</v>
      </c>
      <c r="D7" s="5">
        <v>25505.24</v>
      </c>
      <c r="E7" s="5">
        <v>5338.52</v>
      </c>
      <c r="F7" s="5">
        <v>8747.58</v>
      </c>
      <c r="G7" s="5">
        <v>3275.16</v>
      </c>
      <c r="H7" s="12">
        <f t="shared" si="0"/>
        <v>76062.37000000001</v>
      </c>
      <c r="I7" s="112"/>
      <c r="K7" s="95"/>
      <c r="L7" s="95"/>
      <c r="M7" s="95"/>
      <c r="N7" s="95"/>
      <c r="O7" s="95"/>
      <c r="P7" s="95"/>
      <c r="Q7" s="95"/>
    </row>
    <row r="8" spans="1:17" x14ac:dyDescent="0.25">
      <c r="A8" s="19" t="s">
        <v>90</v>
      </c>
      <c r="B8" s="5">
        <v>24751.39</v>
      </c>
      <c r="C8" s="5">
        <v>5818.02</v>
      </c>
      <c r="D8" s="5">
        <v>22554.52</v>
      </c>
      <c r="E8" s="5">
        <v>3821.86</v>
      </c>
      <c r="F8" s="5">
        <v>5645.38</v>
      </c>
      <c r="G8" s="5">
        <v>3070.21</v>
      </c>
      <c r="H8" s="12">
        <f t="shared" si="0"/>
        <v>65661.38</v>
      </c>
      <c r="I8" s="112"/>
      <c r="K8" s="95"/>
      <c r="L8" s="95"/>
      <c r="M8" s="95"/>
      <c r="N8" s="95"/>
      <c r="O8" s="95"/>
      <c r="P8" s="95"/>
      <c r="Q8" s="95"/>
    </row>
    <row r="9" spans="1:17" x14ac:dyDescent="0.25">
      <c r="A9" s="19" t="s">
        <v>91</v>
      </c>
      <c r="B9" s="5">
        <v>133456.98000000001</v>
      </c>
      <c r="C9" s="5">
        <v>28547.11</v>
      </c>
      <c r="D9" s="5">
        <v>56904.36</v>
      </c>
      <c r="E9" s="5">
        <v>15735.15</v>
      </c>
      <c r="F9" s="5">
        <v>29328.19</v>
      </c>
      <c r="G9" s="5">
        <v>15758.63</v>
      </c>
      <c r="H9" s="12">
        <f t="shared" si="0"/>
        <v>279730.42</v>
      </c>
      <c r="I9" s="112"/>
      <c r="K9" s="95"/>
      <c r="L9" s="95"/>
      <c r="M9" s="95"/>
      <c r="N9" s="95"/>
      <c r="O9" s="95"/>
      <c r="P9" s="95"/>
      <c r="Q9" s="95"/>
    </row>
    <row r="10" spans="1:17" x14ac:dyDescent="0.25">
      <c r="A10" s="19" t="s">
        <v>92</v>
      </c>
      <c r="B10" s="5">
        <v>34119.79</v>
      </c>
      <c r="C10" s="5">
        <v>16725.63</v>
      </c>
      <c r="D10" s="5">
        <v>10464.69</v>
      </c>
      <c r="E10" s="5">
        <v>8386.48</v>
      </c>
      <c r="F10" s="5">
        <v>14273.98</v>
      </c>
      <c r="G10" s="5">
        <v>12230.92</v>
      </c>
      <c r="H10" s="12">
        <f t="shared" si="0"/>
        <v>96201.489999999991</v>
      </c>
      <c r="I10" s="112"/>
      <c r="K10" s="95"/>
      <c r="L10" s="95"/>
      <c r="M10" s="95"/>
      <c r="N10" s="95"/>
      <c r="O10" s="95"/>
      <c r="P10" s="95"/>
      <c r="Q10" s="95"/>
    </row>
    <row r="11" spans="1:17" x14ac:dyDescent="0.25">
      <c r="A11" s="19" t="s">
        <v>93</v>
      </c>
      <c r="B11" s="5">
        <v>45559.59</v>
      </c>
      <c r="C11" s="5">
        <v>38123.99</v>
      </c>
      <c r="D11" s="5">
        <v>40476.61</v>
      </c>
      <c r="E11" s="5">
        <v>6970.95</v>
      </c>
      <c r="F11" s="5">
        <v>59532.43</v>
      </c>
      <c r="G11" s="5">
        <v>18859.13</v>
      </c>
      <c r="H11" s="12">
        <f t="shared" si="0"/>
        <v>209522.69999999998</v>
      </c>
      <c r="I11" s="112"/>
      <c r="K11" s="95"/>
      <c r="L11" s="95"/>
      <c r="M11" s="95"/>
      <c r="N11" s="95"/>
      <c r="O11" s="95"/>
      <c r="P11" s="95"/>
      <c r="Q11" s="95"/>
    </row>
    <row r="12" spans="1:17" x14ac:dyDescent="0.25">
      <c r="A12" s="19" t="s">
        <v>94</v>
      </c>
      <c r="B12" s="5">
        <v>45922.5</v>
      </c>
      <c r="C12" s="5">
        <v>34643.300000000003</v>
      </c>
      <c r="D12" s="5">
        <v>23728.54</v>
      </c>
      <c r="E12" s="5">
        <v>9870.4599999999991</v>
      </c>
      <c r="F12" s="5">
        <v>67007.399999999994</v>
      </c>
      <c r="G12" s="5">
        <v>17156.29</v>
      </c>
      <c r="H12" s="12">
        <f t="shared" si="0"/>
        <v>198328.49</v>
      </c>
      <c r="I12" s="112"/>
      <c r="K12" s="95"/>
      <c r="L12" s="95"/>
      <c r="M12" s="95"/>
      <c r="N12" s="95"/>
      <c r="O12" s="95"/>
      <c r="P12" s="95"/>
      <c r="Q12" s="95"/>
    </row>
    <row r="13" spans="1:17" x14ac:dyDescent="0.25">
      <c r="A13" s="19" t="s">
        <v>95</v>
      </c>
      <c r="B13" s="5">
        <v>15811.48</v>
      </c>
      <c r="C13" s="5">
        <v>12882.66</v>
      </c>
      <c r="D13" s="5">
        <v>6920.89</v>
      </c>
      <c r="E13" s="5">
        <v>3233.1</v>
      </c>
      <c r="F13" s="5">
        <v>17613.18</v>
      </c>
      <c r="G13" s="5">
        <v>5288.4</v>
      </c>
      <c r="H13" s="12">
        <f t="shared" si="0"/>
        <v>61749.71</v>
      </c>
      <c r="I13" s="112"/>
      <c r="K13" s="95"/>
      <c r="L13" s="95"/>
      <c r="M13" s="95"/>
      <c r="N13" s="95"/>
      <c r="O13" s="95"/>
      <c r="P13" s="95"/>
      <c r="Q13" s="95"/>
    </row>
    <row r="14" spans="1:17" x14ac:dyDescent="0.25">
      <c r="A14" s="19" t="s">
        <v>96</v>
      </c>
      <c r="B14" s="5">
        <v>106255.24</v>
      </c>
      <c r="C14" s="5">
        <v>59294.21</v>
      </c>
      <c r="D14" s="5">
        <v>7989.45</v>
      </c>
      <c r="E14" s="5">
        <v>23787.75</v>
      </c>
      <c r="F14" s="5">
        <v>25220.83</v>
      </c>
      <c r="G14" s="5">
        <v>27612.79</v>
      </c>
      <c r="H14" s="12">
        <f t="shared" si="0"/>
        <v>250160.27000000005</v>
      </c>
      <c r="I14" s="112"/>
      <c r="K14" s="95"/>
      <c r="L14" s="95"/>
      <c r="M14" s="95"/>
      <c r="N14" s="95"/>
      <c r="O14" s="95"/>
      <c r="P14" s="95"/>
      <c r="Q14" s="95"/>
    </row>
    <row r="15" spans="1:17" x14ac:dyDescent="0.25">
      <c r="A15" s="19" t="s">
        <v>97</v>
      </c>
      <c r="B15" s="5">
        <v>12966.8</v>
      </c>
      <c r="C15" s="5">
        <v>10863.63</v>
      </c>
      <c r="D15" s="5">
        <v>8634.1200000000008</v>
      </c>
      <c r="E15" s="5">
        <v>3160.02</v>
      </c>
      <c r="F15" s="5">
        <v>36467.279999999999</v>
      </c>
      <c r="G15" s="5">
        <v>7478.81</v>
      </c>
      <c r="H15" s="12">
        <f t="shared" si="0"/>
        <v>79570.66</v>
      </c>
      <c r="I15" s="112"/>
      <c r="K15" s="95"/>
      <c r="L15" s="95"/>
      <c r="M15" s="95"/>
      <c r="N15" s="95"/>
      <c r="O15" s="95"/>
      <c r="P15" s="95"/>
      <c r="Q15" s="95"/>
    </row>
    <row r="16" spans="1:17" x14ac:dyDescent="0.25">
      <c r="A16" s="19" t="s">
        <v>98</v>
      </c>
      <c r="B16" s="5">
        <v>107550.43</v>
      </c>
      <c r="C16" s="5">
        <v>42778.65</v>
      </c>
      <c r="D16" s="5">
        <v>16305.36</v>
      </c>
      <c r="E16" s="5">
        <v>31541.42</v>
      </c>
      <c r="F16" s="5">
        <v>42294.71</v>
      </c>
      <c r="G16" s="5">
        <v>23345.78</v>
      </c>
      <c r="H16" s="12">
        <f t="shared" si="0"/>
        <v>263816.34999999998</v>
      </c>
      <c r="I16" s="112"/>
      <c r="K16" s="95"/>
      <c r="L16" s="95"/>
      <c r="M16" s="95"/>
      <c r="N16" s="95"/>
      <c r="O16" s="95"/>
      <c r="P16" s="95"/>
      <c r="Q16" s="95"/>
    </row>
    <row r="17" spans="1:17" x14ac:dyDescent="0.25">
      <c r="A17" s="20" t="s">
        <v>85</v>
      </c>
      <c r="B17" s="10">
        <f>SUM(B4:B16)</f>
        <v>1226918.56</v>
      </c>
      <c r="C17" s="10">
        <f t="shared" ref="C17:H17" si="1">SUM(C4:C16)</f>
        <v>417261.06</v>
      </c>
      <c r="D17" s="10">
        <f t="shared" si="1"/>
        <v>569347.56999999995</v>
      </c>
      <c r="E17" s="10">
        <f t="shared" si="1"/>
        <v>157514.01</v>
      </c>
      <c r="F17" s="10">
        <f t="shared" si="1"/>
        <v>455986.6700000001</v>
      </c>
      <c r="G17" s="10">
        <f t="shared" si="1"/>
        <v>215402.93000000002</v>
      </c>
      <c r="H17" s="13">
        <f t="shared" si="1"/>
        <v>3042430.8</v>
      </c>
      <c r="K17" s="95"/>
      <c r="L17" s="95"/>
      <c r="M17" s="95"/>
      <c r="N17" s="95"/>
      <c r="O17" s="95"/>
      <c r="P17" s="95"/>
      <c r="Q17" s="95"/>
    </row>
    <row r="18" spans="1:17" x14ac:dyDescent="0.25">
      <c r="A18" s="48" t="s">
        <v>297</v>
      </c>
      <c r="B18" s="40"/>
      <c r="C18" s="40"/>
      <c r="D18" s="40"/>
      <c r="E18" s="40"/>
      <c r="F18" s="40"/>
      <c r="G18" s="40"/>
      <c r="H18" s="40"/>
      <c r="K18" s="95"/>
      <c r="L18" s="95"/>
      <c r="M18" s="95"/>
      <c r="N18" s="95"/>
      <c r="O18" s="95"/>
      <c r="P18" s="95"/>
      <c r="Q18" s="95"/>
    </row>
    <row r="19" spans="1:17" x14ac:dyDescent="0.25">
      <c r="A19" s="48" t="s">
        <v>129</v>
      </c>
      <c r="B19" s="40"/>
      <c r="C19" s="40"/>
      <c r="D19" s="40"/>
      <c r="E19" s="40"/>
      <c r="F19" s="40"/>
      <c r="G19" s="40"/>
      <c r="H19" s="40"/>
    </row>
    <row r="20" spans="1:17" x14ac:dyDescent="0.25">
      <c r="A20" s="48" t="str">
        <f>IF(1&lt;2,"Lecture : "&amp;ROUND(C5,0)&amp;" femmes immigrées de 15 ans ou plus devenues française par acquisition sont au chômage. ","")</f>
        <v xml:space="preserve">Lecture : 145649 femmes immigrées de 15 ans ou plus devenues française par acquisition sont au chômage. </v>
      </c>
      <c r="B20" s="40"/>
      <c r="C20" s="40"/>
      <c r="D20" s="40"/>
      <c r="E20" s="40"/>
      <c r="F20" s="40"/>
      <c r="G20" s="40"/>
      <c r="H20" s="40"/>
    </row>
    <row r="21" spans="1:17" x14ac:dyDescent="0.25">
      <c r="A21" s="39" t="s">
        <v>745</v>
      </c>
      <c r="B21" s="40"/>
      <c r="C21" s="40"/>
      <c r="D21" s="40"/>
      <c r="E21" s="40"/>
      <c r="F21" s="40"/>
      <c r="G21" s="40"/>
      <c r="H21" s="40"/>
    </row>
    <row r="23" spans="1:17" x14ac:dyDescent="0.25">
      <c r="A23" s="3" t="s">
        <v>70</v>
      </c>
      <c r="K23" s="95"/>
      <c r="L23" s="95"/>
      <c r="M23" s="95"/>
      <c r="N23" s="95"/>
      <c r="O23" s="95"/>
      <c r="P23" s="95"/>
      <c r="Q23" s="95"/>
    </row>
    <row r="24" spans="1:17" ht="36" x14ac:dyDescent="0.25">
      <c r="B24" s="14" t="s">
        <v>53</v>
      </c>
      <c r="C24" s="15" t="s">
        <v>54</v>
      </c>
      <c r="D24" s="15" t="s">
        <v>55</v>
      </c>
      <c r="E24" s="15" t="s">
        <v>56</v>
      </c>
      <c r="F24" s="15" t="s">
        <v>57</v>
      </c>
      <c r="G24" s="30" t="s">
        <v>58</v>
      </c>
      <c r="H24" s="16" t="s">
        <v>85</v>
      </c>
      <c r="K24" s="95"/>
      <c r="L24" s="95"/>
      <c r="M24" s="95"/>
      <c r="N24" s="95"/>
      <c r="O24" s="95"/>
      <c r="P24" s="95"/>
      <c r="Q24" s="95"/>
    </row>
    <row r="25" spans="1:17" x14ac:dyDescent="0.25">
      <c r="A25" s="17" t="s">
        <v>86</v>
      </c>
      <c r="B25" s="5">
        <v>11316124.92</v>
      </c>
      <c r="C25" s="5">
        <v>1601079.88</v>
      </c>
      <c r="D25" s="5">
        <v>7426037.25</v>
      </c>
      <c r="E25" s="5">
        <v>2003155.01</v>
      </c>
      <c r="F25" s="5">
        <v>1043878.77</v>
      </c>
      <c r="G25" s="5">
        <v>917416.38</v>
      </c>
      <c r="H25" s="11">
        <f>SUM(B25:G25)</f>
        <v>24307692.210000001</v>
      </c>
      <c r="I25" s="112"/>
      <c r="K25" s="95"/>
      <c r="L25" s="95"/>
      <c r="M25" s="95"/>
      <c r="N25" s="95"/>
      <c r="O25" s="95"/>
      <c r="P25" s="95"/>
      <c r="Q25" s="95"/>
    </row>
    <row r="26" spans="1:17" x14ac:dyDescent="0.25">
      <c r="A26" s="19" t="s">
        <v>87</v>
      </c>
      <c r="B26" s="5">
        <v>125535.21</v>
      </c>
      <c r="C26" s="5">
        <v>25468.59</v>
      </c>
      <c r="D26" s="5">
        <v>47542.41</v>
      </c>
      <c r="E26" s="5">
        <v>43035.97</v>
      </c>
      <c r="F26" s="5">
        <v>14700.18</v>
      </c>
      <c r="G26" s="5">
        <v>10348.450000000001</v>
      </c>
      <c r="H26" s="12">
        <f t="shared" ref="H26:H37" si="2">SUM(B26:G26)</f>
        <v>266630.81</v>
      </c>
      <c r="I26" s="112"/>
      <c r="K26" s="95"/>
      <c r="L26" s="95"/>
      <c r="M26" s="95"/>
      <c r="N26" s="95"/>
      <c r="O26" s="95"/>
      <c r="P26" s="95"/>
      <c r="Q26" s="95"/>
    </row>
    <row r="27" spans="1:17" x14ac:dyDescent="0.25">
      <c r="A27" s="19" t="s">
        <v>88</v>
      </c>
      <c r="B27" s="5">
        <v>7871.38</v>
      </c>
      <c r="C27" s="5">
        <v>1317.16</v>
      </c>
      <c r="D27" s="5">
        <v>472.74</v>
      </c>
      <c r="E27" s="5">
        <v>2338.0700000000002</v>
      </c>
      <c r="F27" s="5">
        <v>439.7</v>
      </c>
      <c r="G27" s="5">
        <v>522.86</v>
      </c>
      <c r="H27" s="12">
        <f t="shared" si="2"/>
        <v>12961.910000000002</v>
      </c>
      <c r="I27" s="112"/>
      <c r="K27" s="95"/>
      <c r="L27" s="95"/>
      <c r="M27" s="95"/>
      <c r="N27" s="95"/>
      <c r="O27" s="95"/>
      <c r="P27" s="95"/>
      <c r="Q27" s="95"/>
    </row>
    <row r="28" spans="1:17" x14ac:dyDescent="0.25">
      <c r="A28" s="19" t="s">
        <v>89</v>
      </c>
      <c r="B28" s="5">
        <v>1140.28</v>
      </c>
      <c r="C28" s="5">
        <v>284.72000000000003</v>
      </c>
      <c r="D28" s="5">
        <v>554.07000000000005</v>
      </c>
      <c r="E28" s="5">
        <v>390.17</v>
      </c>
      <c r="F28" s="5">
        <v>208.18</v>
      </c>
      <c r="G28" s="5">
        <v>149.78</v>
      </c>
      <c r="H28" s="12">
        <f t="shared" si="2"/>
        <v>2727.2000000000003</v>
      </c>
      <c r="I28" s="112"/>
      <c r="K28" s="95"/>
      <c r="L28" s="95"/>
      <c r="M28" s="95"/>
      <c r="N28" s="95"/>
      <c r="O28" s="95"/>
      <c r="P28" s="95"/>
      <c r="Q28" s="95"/>
    </row>
    <row r="29" spans="1:17" x14ac:dyDescent="0.25">
      <c r="A29" s="19" t="s">
        <v>90</v>
      </c>
      <c r="B29" s="5">
        <v>1149.3399999999999</v>
      </c>
      <c r="C29" s="5">
        <v>213.38</v>
      </c>
      <c r="D29" s="5">
        <v>363.81</v>
      </c>
      <c r="E29" s="5">
        <v>232.32</v>
      </c>
      <c r="F29" s="5">
        <v>141.76</v>
      </c>
      <c r="G29" s="5">
        <v>124.94</v>
      </c>
      <c r="H29" s="12">
        <f t="shared" si="2"/>
        <v>2225.5499999999997</v>
      </c>
      <c r="I29" s="112"/>
      <c r="K29" s="95"/>
      <c r="L29" s="95"/>
      <c r="M29" s="95"/>
      <c r="N29" s="95"/>
      <c r="O29" s="95"/>
      <c r="P29" s="95"/>
      <c r="Q29" s="95"/>
    </row>
    <row r="30" spans="1:17" x14ac:dyDescent="0.25">
      <c r="A30" s="19" t="s">
        <v>91</v>
      </c>
      <c r="B30" s="5">
        <v>1861.48</v>
      </c>
      <c r="C30" s="5">
        <v>421.4</v>
      </c>
      <c r="D30" s="5">
        <v>1101.43</v>
      </c>
      <c r="E30" s="5">
        <v>1696.27</v>
      </c>
      <c r="F30" s="5">
        <v>299.49</v>
      </c>
      <c r="G30" s="5">
        <v>325.55</v>
      </c>
      <c r="H30" s="12">
        <f t="shared" si="2"/>
        <v>5705.62</v>
      </c>
      <c r="I30" s="112"/>
      <c r="K30" s="95"/>
      <c r="L30" s="95"/>
      <c r="M30" s="95"/>
      <c r="N30" s="95"/>
      <c r="O30" s="95"/>
      <c r="P30" s="95"/>
      <c r="Q30" s="95"/>
    </row>
    <row r="31" spans="1:17" x14ac:dyDescent="0.25">
      <c r="A31" s="19" t="s">
        <v>92</v>
      </c>
      <c r="B31" s="5">
        <v>818.82</v>
      </c>
      <c r="C31" s="5">
        <v>134.11000000000001</v>
      </c>
      <c r="D31" s="5">
        <v>581.74</v>
      </c>
      <c r="E31" s="5">
        <v>298.55</v>
      </c>
      <c r="F31" s="5">
        <v>154.77000000000001</v>
      </c>
      <c r="G31" s="5">
        <v>139.16</v>
      </c>
      <c r="H31" s="12">
        <f t="shared" si="2"/>
        <v>2127.15</v>
      </c>
      <c r="I31" s="112"/>
      <c r="K31" s="95"/>
      <c r="L31" s="95"/>
      <c r="M31" s="95"/>
      <c r="N31" s="95"/>
      <c r="O31" s="95"/>
      <c r="P31" s="95"/>
      <c r="Q31" s="95"/>
    </row>
    <row r="32" spans="1:17" x14ac:dyDescent="0.25">
      <c r="A32" s="19" t="s">
        <v>93</v>
      </c>
      <c r="B32" s="5">
        <v>1554.18</v>
      </c>
      <c r="C32" s="5">
        <v>667.07</v>
      </c>
      <c r="D32" s="5">
        <v>566.54999999999995</v>
      </c>
      <c r="E32" s="5">
        <v>398.05</v>
      </c>
      <c r="F32" s="5">
        <v>668.09</v>
      </c>
      <c r="G32" s="5">
        <v>669.75</v>
      </c>
      <c r="H32" s="12">
        <f t="shared" si="2"/>
        <v>4523.6900000000005</v>
      </c>
      <c r="I32" s="112"/>
      <c r="Q32" s="95"/>
    </row>
    <row r="33" spans="1:17" x14ac:dyDescent="0.25">
      <c r="A33" s="19" t="s">
        <v>94</v>
      </c>
      <c r="B33" s="5">
        <v>688.29</v>
      </c>
      <c r="C33" s="5">
        <v>377.82</v>
      </c>
      <c r="D33" s="5">
        <v>284.54000000000002</v>
      </c>
      <c r="E33" s="5">
        <v>613.84</v>
      </c>
      <c r="F33" s="5">
        <v>304.45999999999998</v>
      </c>
      <c r="G33" s="5">
        <v>252.86</v>
      </c>
      <c r="H33" s="12">
        <f t="shared" si="2"/>
        <v>2521.81</v>
      </c>
      <c r="I33" s="112"/>
      <c r="K33" s="95"/>
      <c r="L33" s="95"/>
      <c r="M33" s="95"/>
      <c r="N33" s="95"/>
      <c r="O33" s="95"/>
      <c r="P33" s="95"/>
      <c r="Q33" s="95"/>
    </row>
    <row r="34" spans="1:17" x14ac:dyDescent="0.25">
      <c r="A34" s="19" t="s">
        <v>95</v>
      </c>
      <c r="B34" s="5">
        <v>625.34</v>
      </c>
      <c r="C34" s="5">
        <v>323.10000000000002</v>
      </c>
      <c r="D34" s="5">
        <v>108.14</v>
      </c>
      <c r="E34" s="5">
        <v>281.68</v>
      </c>
      <c r="F34" s="5">
        <v>342.24</v>
      </c>
      <c r="G34" s="5">
        <v>181.62</v>
      </c>
      <c r="H34" s="12">
        <f t="shared" si="2"/>
        <v>1862.1200000000003</v>
      </c>
      <c r="I34" s="112"/>
      <c r="K34" s="95"/>
      <c r="L34" s="95"/>
      <c r="M34" s="95"/>
      <c r="N34" s="95"/>
      <c r="O34" s="95"/>
      <c r="P34" s="95"/>
      <c r="Q34" s="95"/>
    </row>
    <row r="35" spans="1:17" x14ac:dyDescent="0.25">
      <c r="A35" s="19" t="s">
        <v>96</v>
      </c>
      <c r="B35" s="5">
        <v>998.19</v>
      </c>
      <c r="C35" s="5">
        <v>433.2</v>
      </c>
      <c r="D35" s="5">
        <v>180.33</v>
      </c>
      <c r="E35" s="5">
        <v>879.69</v>
      </c>
      <c r="F35" s="5">
        <v>249.33</v>
      </c>
      <c r="G35" s="5">
        <v>391.89</v>
      </c>
      <c r="H35" s="12">
        <f t="shared" si="2"/>
        <v>3132.6299999999997</v>
      </c>
      <c r="I35" s="112"/>
      <c r="K35" s="95"/>
      <c r="L35" s="95"/>
      <c r="M35" s="95"/>
      <c r="N35" s="95"/>
      <c r="O35" s="95"/>
      <c r="P35" s="95"/>
      <c r="Q35" s="95"/>
    </row>
    <row r="36" spans="1:17" x14ac:dyDescent="0.25">
      <c r="A36" s="19" t="s">
        <v>97</v>
      </c>
      <c r="B36" s="5">
        <v>228.47</v>
      </c>
      <c r="C36" s="5">
        <v>164.63</v>
      </c>
      <c r="D36" s="5">
        <v>51.52</v>
      </c>
      <c r="E36" s="5">
        <v>385.97</v>
      </c>
      <c r="F36" s="5">
        <v>244.19</v>
      </c>
      <c r="G36" s="5">
        <v>137.01</v>
      </c>
      <c r="H36" s="12">
        <f t="shared" si="2"/>
        <v>1211.79</v>
      </c>
      <c r="I36" s="112"/>
      <c r="K36" s="95"/>
      <c r="L36" s="95"/>
      <c r="M36" s="95"/>
      <c r="N36" s="95"/>
      <c r="O36" s="95"/>
      <c r="P36" s="95"/>
      <c r="Q36" s="95"/>
    </row>
    <row r="37" spans="1:17" x14ac:dyDescent="0.25">
      <c r="A37" s="19" t="s">
        <v>98</v>
      </c>
      <c r="B37" s="5">
        <v>1133.05</v>
      </c>
      <c r="C37" s="5">
        <v>309.45</v>
      </c>
      <c r="D37" s="5">
        <v>507.22</v>
      </c>
      <c r="E37" s="5">
        <v>1202.0899999999999</v>
      </c>
      <c r="F37" s="5">
        <v>244.15</v>
      </c>
      <c r="G37" s="5">
        <v>246.61</v>
      </c>
      <c r="H37" s="12">
        <f t="shared" si="2"/>
        <v>3642.57</v>
      </c>
      <c r="I37" s="112"/>
      <c r="K37" s="95"/>
      <c r="L37" s="95"/>
      <c r="M37" s="95"/>
      <c r="N37" s="95"/>
      <c r="O37" s="95"/>
      <c r="P37" s="95"/>
      <c r="Q37" s="95"/>
    </row>
    <row r="38" spans="1:17" x14ac:dyDescent="0.25">
      <c r="A38" s="20" t="s">
        <v>85</v>
      </c>
      <c r="B38" s="10">
        <f>SUM(B25:B37)</f>
        <v>11459728.950000001</v>
      </c>
      <c r="C38" s="10">
        <f t="shared" ref="C38:H38" si="3">SUM(C25:C37)</f>
        <v>1631194.5099999998</v>
      </c>
      <c r="D38" s="10">
        <f t="shared" si="3"/>
        <v>7478351.7499999991</v>
      </c>
      <c r="E38" s="10">
        <f t="shared" si="3"/>
        <v>2054907.6800000002</v>
      </c>
      <c r="F38" s="10">
        <f t="shared" si="3"/>
        <v>1061875.3099999998</v>
      </c>
      <c r="G38" s="10">
        <f t="shared" si="3"/>
        <v>930906.86</v>
      </c>
      <c r="H38" s="13">
        <f t="shared" si="3"/>
        <v>24616965.059999999</v>
      </c>
      <c r="K38" s="95"/>
      <c r="L38" s="95"/>
      <c r="M38" s="95"/>
      <c r="N38" s="95"/>
      <c r="O38" s="95"/>
      <c r="P38" s="95"/>
      <c r="Q38" s="95"/>
    </row>
    <row r="39" spans="1:17" x14ac:dyDescent="0.25">
      <c r="A39" s="48" t="s">
        <v>129</v>
      </c>
      <c r="B39" s="40"/>
      <c r="C39" s="40"/>
      <c r="D39" s="40"/>
      <c r="E39" s="40"/>
      <c r="F39" s="40"/>
      <c r="G39" s="40"/>
      <c r="H39" s="40"/>
      <c r="K39" s="95"/>
      <c r="L39" s="95"/>
      <c r="M39" s="95"/>
      <c r="N39" s="95"/>
      <c r="O39" s="95"/>
      <c r="P39" s="95"/>
      <c r="Q39" s="95"/>
    </row>
    <row r="40" spans="1:17" x14ac:dyDescent="0.25">
      <c r="A40" s="48" t="str">
        <f>IF(1&lt;2,"Lecture : "&amp;ROUND(C26,0)&amp;" femmes non immigrées de 15 ans ou plus devenues française par acquisition (individus nés en France de nationalité étrangère) sont au chômage. ","")</f>
        <v xml:space="preserve">Lecture : 25469 femmes non immigrées de 15 ans ou plus devenues française par acquisition (individus nés en France de nationalité étrangère) sont au chômage. </v>
      </c>
      <c r="B40" s="40"/>
      <c r="C40" s="40"/>
      <c r="D40" s="40"/>
      <c r="E40" s="40"/>
      <c r="F40" s="40"/>
      <c r="G40" s="40"/>
      <c r="H40" s="40"/>
      <c r="K40" s="95"/>
      <c r="L40" s="95"/>
      <c r="M40" s="95"/>
      <c r="N40" s="95"/>
      <c r="O40" s="95"/>
      <c r="P40" s="95"/>
      <c r="Q40" s="95"/>
    </row>
    <row r="41" spans="1:17" x14ac:dyDescent="0.25">
      <c r="A41" s="39" t="s">
        <v>745</v>
      </c>
      <c r="B41" s="40"/>
      <c r="C41" s="40"/>
      <c r="D41" s="40"/>
      <c r="E41" s="40"/>
      <c r="F41" s="40"/>
      <c r="G41" s="40"/>
      <c r="H41" s="40"/>
      <c r="K41" s="95"/>
      <c r="L41" s="95"/>
      <c r="M41" s="95"/>
      <c r="N41" s="95"/>
      <c r="O41" s="95"/>
      <c r="P41" s="95"/>
      <c r="Q41" s="95"/>
    </row>
    <row r="42" spans="1:17" x14ac:dyDescent="0.25">
      <c r="K42" s="95"/>
      <c r="L42" s="95"/>
      <c r="M42" s="95"/>
      <c r="N42" s="95"/>
      <c r="O42" s="95"/>
      <c r="P42" s="95"/>
      <c r="Q42" s="95"/>
    </row>
    <row r="43" spans="1:17" x14ac:dyDescent="0.25">
      <c r="A43" s="3" t="s">
        <v>28</v>
      </c>
      <c r="K43" s="95"/>
      <c r="L43" s="95"/>
      <c r="M43" s="95"/>
      <c r="N43" s="95"/>
      <c r="O43" s="95"/>
      <c r="P43" s="95"/>
      <c r="Q43" s="95"/>
    </row>
    <row r="44" spans="1:17" ht="36" x14ac:dyDescent="0.25">
      <c r="B44" s="14" t="s">
        <v>53</v>
      </c>
      <c r="C44" s="15" t="s">
        <v>54</v>
      </c>
      <c r="D44" s="15" t="s">
        <v>55</v>
      </c>
      <c r="E44" s="15" t="s">
        <v>56</v>
      </c>
      <c r="F44" s="15" t="s">
        <v>57</v>
      </c>
      <c r="G44" s="30" t="s">
        <v>58</v>
      </c>
      <c r="H44" s="16" t="s">
        <v>85</v>
      </c>
      <c r="K44" s="95"/>
      <c r="L44" s="95"/>
      <c r="M44" s="95"/>
      <c r="N44" s="95"/>
      <c r="O44" s="95"/>
      <c r="P44" s="95"/>
      <c r="Q44" s="95"/>
    </row>
    <row r="45" spans="1:17" x14ac:dyDescent="0.25">
      <c r="A45" s="17" t="s">
        <v>86</v>
      </c>
      <c r="B45" s="5">
        <f t="shared" ref="B45:B58" si="4">B25+B4</f>
        <v>11316124.92</v>
      </c>
      <c r="C45" s="5">
        <f t="shared" ref="C45:H45" si="5">C25+C4</f>
        <v>1601079.88</v>
      </c>
      <c r="D45" s="5">
        <f t="shared" si="5"/>
        <v>7426037.25</v>
      </c>
      <c r="E45" s="5">
        <f t="shared" si="5"/>
        <v>2003155.01</v>
      </c>
      <c r="F45" s="5">
        <f t="shared" si="5"/>
        <v>1043878.77</v>
      </c>
      <c r="G45" s="5">
        <f t="shared" si="5"/>
        <v>917416.38</v>
      </c>
      <c r="H45" s="11">
        <f t="shared" si="5"/>
        <v>24307692.210000001</v>
      </c>
      <c r="K45" s="95"/>
      <c r="L45" s="95"/>
      <c r="M45" s="95"/>
      <c r="N45" s="95"/>
      <c r="O45" s="95"/>
      <c r="P45" s="95"/>
      <c r="Q45" s="95"/>
    </row>
    <row r="46" spans="1:17" x14ac:dyDescent="0.25">
      <c r="A46" s="19" t="s">
        <v>87</v>
      </c>
      <c r="B46" s="5">
        <f t="shared" si="4"/>
        <v>692041.39</v>
      </c>
      <c r="C46" s="5">
        <f t="shared" ref="C46:H58" si="6">C26+C5</f>
        <v>171117.99</v>
      </c>
      <c r="D46" s="5">
        <f t="shared" si="6"/>
        <v>336977.12</v>
      </c>
      <c r="E46" s="5">
        <f t="shared" si="6"/>
        <v>82207.97</v>
      </c>
      <c r="F46" s="5">
        <f t="shared" si="6"/>
        <v>152209.47</v>
      </c>
      <c r="G46" s="5">
        <f t="shared" si="6"/>
        <v>80682.14</v>
      </c>
      <c r="H46" s="12">
        <f t="shared" si="6"/>
        <v>1515236.08</v>
      </c>
      <c r="K46" s="95"/>
      <c r="L46" s="95"/>
      <c r="M46" s="95"/>
      <c r="N46" s="95"/>
      <c r="O46" s="95"/>
      <c r="P46" s="95"/>
      <c r="Q46" s="95"/>
    </row>
    <row r="47" spans="1:17" x14ac:dyDescent="0.25">
      <c r="A47" s="19" t="s">
        <v>88</v>
      </c>
      <c r="B47" s="5">
        <f t="shared" si="4"/>
        <v>115589.90000000001</v>
      </c>
      <c r="C47" s="5">
        <f t="shared" si="6"/>
        <v>16355.41</v>
      </c>
      <c r="D47" s="5">
        <f t="shared" si="6"/>
        <v>60901.82</v>
      </c>
      <c r="E47" s="5">
        <f t="shared" si="6"/>
        <v>8834.3700000000008</v>
      </c>
      <c r="F47" s="5">
        <f t="shared" si="6"/>
        <v>12786.12</v>
      </c>
      <c r="G47" s="5">
        <f t="shared" si="6"/>
        <v>11515.980000000001</v>
      </c>
      <c r="H47" s="12">
        <f t="shared" si="6"/>
        <v>225983.6</v>
      </c>
    </row>
    <row r="48" spans="1:17" x14ac:dyDescent="0.25">
      <c r="A48" s="19" t="s">
        <v>89</v>
      </c>
      <c r="B48" s="5">
        <f t="shared" si="4"/>
        <v>27439.94</v>
      </c>
      <c r="C48" s="5">
        <f t="shared" si="6"/>
        <v>7180.93</v>
      </c>
      <c r="D48" s="5">
        <f t="shared" si="6"/>
        <v>26059.31</v>
      </c>
      <c r="E48" s="5">
        <f t="shared" si="6"/>
        <v>5728.6900000000005</v>
      </c>
      <c r="F48" s="5">
        <f t="shared" si="6"/>
        <v>8955.76</v>
      </c>
      <c r="G48" s="5">
        <f t="shared" si="6"/>
        <v>3424.94</v>
      </c>
      <c r="H48" s="12">
        <f t="shared" si="6"/>
        <v>78789.570000000007</v>
      </c>
    </row>
    <row r="49" spans="1:8" x14ac:dyDescent="0.25">
      <c r="A49" s="19" t="s">
        <v>90</v>
      </c>
      <c r="B49" s="5">
        <f t="shared" si="4"/>
        <v>25900.73</v>
      </c>
      <c r="C49" s="5">
        <f t="shared" si="6"/>
        <v>6031.4000000000005</v>
      </c>
      <c r="D49" s="5">
        <f t="shared" si="6"/>
        <v>22918.33</v>
      </c>
      <c r="E49" s="5">
        <f t="shared" si="6"/>
        <v>4054.1800000000003</v>
      </c>
      <c r="F49" s="5">
        <f t="shared" si="6"/>
        <v>5787.14</v>
      </c>
      <c r="G49" s="5">
        <f t="shared" si="6"/>
        <v>3195.15</v>
      </c>
      <c r="H49" s="12">
        <f t="shared" si="6"/>
        <v>67886.930000000008</v>
      </c>
    </row>
    <row r="50" spans="1:8" x14ac:dyDescent="0.25">
      <c r="A50" s="19" t="s">
        <v>91</v>
      </c>
      <c r="B50" s="5">
        <f t="shared" si="4"/>
        <v>135318.46000000002</v>
      </c>
      <c r="C50" s="5">
        <f t="shared" si="6"/>
        <v>28968.510000000002</v>
      </c>
      <c r="D50" s="5">
        <f t="shared" si="6"/>
        <v>58005.79</v>
      </c>
      <c r="E50" s="5">
        <f t="shared" si="6"/>
        <v>17431.419999999998</v>
      </c>
      <c r="F50" s="5">
        <f t="shared" si="6"/>
        <v>29627.68</v>
      </c>
      <c r="G50" s="5">
        <f t="shared" si="6"/>
        <v>16084.179999999998</v>
      </c>
      <c r="H50" s="12">
        <f t="shared" si="6"/>
        <v>285436.03999999998</v>
      </c>
    </row>
    <row r="51" spans="1:8" x14ac:dyDescent="0.25">
      <c r="A51" s="19" t="s">
        <v>92</v>
      </c>
      <c r="B51" s="5">
        <f t="shared" si="4"/>
        <v>34938.61</v>
      </c>
      <c r="C51" s="5">
        <f t="shared" si="6"/>
        <v>16859.740000000002</v>
      </c>
      <c r="D51" s="5">
        <f t="shared" si="6"/>
        <v>11046.43</v>
      </c>
      <c r="E51" s="5">
        <f t="shared" si="6"/>
        <v>8685.0299999999988</v>
      </c>
      <c r="F51" s="5">
        <f t="shared" si="6"/>
        <v>14428.75</v>
      </c>
      <c r="G51" s="5">
        <f t="shared" si="6"/>
        <v>12370.08</v>
      </c>
      <c r="H51" s="12">
        <f t="shared" si="6"/>
        <v>98328.639999999985</v>
      </c>
    </row>
    <row r="52" spans="1:8" x14ac:dyDescent="0.25">
      <c r="A52" s="19" t="s">
        <v>93</v>
      </c>
      <c r="B52" s="5">
        <f t="shared" si="4"/>
        <v>47113.77</v>
      </c>
      <c r="C52" s="5">
        <f t="shared" si="6"/>
        <v>38791.06</v>
      </c>
      <c r="D52" s="5">
        <f t="shared" si="6"/>
        <v>41043.160000000003</v>
      </c>
      <c r="E52" s="5">
        <f t="shared" si="6"/>
        <v>7369</v>
      </c>
      <c r="F52" s="5">
        <f t="shared" si="6"/>
        <v>60200.52</v>
      </c>
      <c r="G52" s="5">
        <f t="shared" si="6"/>
        <v>19528.88</v>
      </c>
      <c r="H52" s="12">
        <f t="shared" si="6"/>
        <v>214046.38999999998</v>
      </c>
    </row>
    <row r="53" spans="1:8" x14ac:dyDescent="0.25">
      <c r="A53" s="19" t="s">
        <v>94</v>
      </c>
      <c r="B53" s="5">
        <f t="shared" si="4"/>
        <v>46610.79</v>
      </c>
      <c r="C53" s="5">
        <f t="shared" si="6"/>
        <v>35021.120000000003</v>
      </c>
      <c r="D53" s="5">
        <f t="shared" si="6"/>
        <v>24013.08</v>
      </c>
      <c r="E53" s="5">
        <f t="shared" si="6"/>
        <v>10484.299999999999</v>
      </c>
      <c r="F53" s="5">
        <f t="shared" si="6"/>
        <v>67311.86</v>
      </c>
      <c r="G53" s="5">
        <f t="shared" si="6"/>
        <v>17409.150000000001</v>
      </c>
      <c r="H53" s="12">
        <f t="shared" si="6"/>
        <v>200850.3</v>
      </c>
    </row>
    <row r="54" spans="1:8" x14ac:dyDescent="0.25">
      <c r="A54" s="19" t="s">
        <v>95</v>
      </c>
      <c r="B54" s="5">
        <f t="shared" si="4"/>
        <v>16436.82</v>
      </c>
      <c r="C54" s="5">
        <f t="shared" si="6"/>
        <v>13205.76</v>
      </c>
      <c r="D54" s="5">
        <f t="shared" si="6"/>
        <v>7029.0300000000007</v>
      </c>
      <c r="E54" s="5">
        <f t="shared" si="6"/>
        <v>3514.7799999999997</v>
      </c>
      <c r="F54" s="5">
        <f t="shared" si="6"/>
        <v>17955.420000000002</v>
      </c>
      <c r="G54" s="5">
        <f t="shared" si="6"/>
        <v>5470.0199999999995</v>
      </c>
      <c r="H54" s="12">
        <f t="shared" si="6"/>
        <v>63611.83</v>
      </c>
    </row>
    <row r="55" spans="1:8" x14ac:dyDescent="0.25">
      <c r="A55" s="19" t="s">
        <v>96</v>
      </c>
      <c r="B55" s="5">
        <f t="shared" si="4"/>
        <v>107253.43000000001</v>
      </c>
      <c r="C55" s="5">
        <f t="shared" si="6"/>
        <v>59727.409999999996</v>
      </c>
      <c r="D55" s="5">
        <f t="shared" si="6"/>
        <v>8169.78</v>
      </c>
      <c r="E55" s="5">
        <f t="shared" si="6"/>
        <v>24667.439999999999</v>
      </c>
      <c r="F55" s="5">
        <f t="shared" si="6"/>
        <v>25470.160000000003</v>
      </c>
      <c r="G55" s="5">
        <f t="shared" si="6"/>
        <v>28004.68</v>
      </c>
      <c r="H55" s="12">
        <f t="shared" si="6"/>
        <v>253292.90000000005</v>
      </c>
    </row>
    <row r="56" spans="1:8" x14ac:dyDescent="0.25">
      <c r="A56" s="19" t="s">
        <v>97</v>
      </c>
      <c r="B56" s="5">
        <f t="shared" si="4"/>
        <v>13195.269999999999</v>
      </c>
      <c r="C56" s="5">
        <f t="shared" si="6"/>
        <v>11028.259999999998</v>
      </c>
      <c r="D56" s="5">
        <f t="shared" si="6"/>
        <v>8685.6400000000012</v>
      </c>
      <c r="E56" s="5">
        <f t="shared" si="6"/>
        <v>3545.99</v>
      </c>
      <c r="F56" s="5">
        <f t="shared" si="6"/>
        <v>36711.47</v>
      </c>
      <c r="G56" s="5">
        <f t="shared" si="6"/>
        <v>7615.8200000000006</v>
      </c>
      <c r="H56" s="12">
        <f t="shared" si="6"/>
        <v>80782.45</v>
      </c>
    </row>
    <row r="57" spans="1:8" x14ac:dyDescent="0.25">
      <c r="A57" s="19" t="s">
        <v>98</v>
      </c>
      <c r="B57" s="5">
        <f t="shared" si="4"/>
        <v>108683.48</v>
      </c>
      <c r="C57" s="5">
        <f t="shared" si="6"/>
        <v>43088.1</v>
      </c>
      <c r="D57" s="5">
        <f t="shared" si="6"/>
        <v>16812.580000000002</v>
      </c>
      <c r="E57" s="5">
        <f t="shared" si="6"/>
        <v>32743.51</v>
      </c>
      <c r="F57" s="5">
        <f t="shared" si="6"/>
        <v>42538.86</v>
      </c>
      <c r="G57" s="5">
        <f t="shared" si="6"/>
        <v>23592.39</v>
      </c>
      <c r="H57" s="12">
        <f t="shared" si="6"/>
        <v>267458.92</v>
      </c>
    </row>
    <row r="58" spans="1:8" x14ac:dyDescent="0.25">
      <c r="A58" s="20" t="s">
        <v>85</v>
      </c>
      <c r="B58" s="10">
        <f t="shared" si="4"/>
        <v>12686647.510000002</v>
      </c>
      <c r="C58" s="10">
        <f t="shared" si="6"/>
        <v>2048455.5699999998</v>
      </c>
      <c r="D58" s="10">
        <f t="shared" si="6"/>
        <v>8047699.3199999994</v>
      </c>
      <c r="E58" s="10">
        <f t="shared" si="6"/>
        <v>2212421.6900000004</v>
      </c>
      <c r="F58" s="10">
        <f t="shared" si="6"/>
        <v>1517861.98</v>
      </c>
      <c r="G58" s="10">
        <f t="shared" si="6"/>
        <v>1146309.79</v>
      </c>
      <c r="H58" s="13">
        <f t="shared" si="6"/>
        <v>27659395.859999999</v>
      </c>
    </row>
    <row r="59" spans="1:8" x14ac:dyDescent="0.25">
      <c r="A59" s="48" t="s">
        <v>129</v>
      </c>
    </row>
    <row r="60" spans="1:8" x14ac:dyDescent="0.25">
      <c r="A60" s="39" t="s">
        <v>745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99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>
        <f>Nat3A_H!B4+Nat3A_F!B4</f>
        <v>0</v>
      </c>
      <c r="C4" s="5">
        <f>Nat3A_H!C4+Nat3A_F!C4</f>
        <v>0</v>
      </c>
      <c r="D4" s="5">
        <f>Nat3A_H!D4+Nat3A_F!D4</f>
        <v>0</v>
      </c>
      <c r="E4" s="5">
        <f>Nat3A_H!E4+Nat3A_F!E4</f>
        <v>0</v>
      </c>
      <c r="F4" s="5">
        <f>Nat3A_H!F4+Nat3A_F!F4</f>
        <v>0</v>
      </c>
      <c r="G4" s="5">
        <f>Nat3A_H!G4+Nat3A_F!G4</f>
        <v>0</v>
      </c>
      <c r="H4" s="5">
        <f>Nat3A_H!H4+Nat3A_F!H4</f>
        <v>0</v>
      </c>
      <c r="I4" s="5">
        <f>Nat3A_H!I4+Nat3A_F!I4</f>
        <v>0</v>
      </c>
      <c r="J4" s="11">
        <f>Nat3A_H!J4+Nat3A_F!J4</f>
        <v>0</v>
      </c>
    </row>
    <row r="5" spans="1:10" x14ac:dyDescent="0.25">
      <c r="A5" s="19" t="s">
        <v>87</v>
      </c>
      <c r="B5" s="5">
        <f>Nat3A_H!B5+Nat3A_F!B5</f>
        <v>3353.11</v>
      </c>
      <c r="C5" s="5">
        <f>Nat3A_H!C5+Nat3A_F!C5</f>
        <v>105557.23999999999</v>
      </c>
      <c r="D5" s="5">
        <f>Nat3A_H!D5+Nat3A_F!D5</f>
        <v>227052.68</v>
      </c>
      <c r="E5" s="5">
        <f>Nat3A_H!E5+Nat3A_F!E5</f>
        <v>271305.84999999998</v>
      </c>
      <c r="F5" s="5">
        <f>Nat3A_H!F5+Nat3A_F!F5</f>
        <v>458689.45</v>
      </c>
      <c r="G5" s="5">
        <f>Nat3A_H!G5+Nat3A_F!G5</f>
        <v>339842.39</v>
      </c>
      <c r="H5" s="5">
        <f>Nat3A_H!H5+Nat3A_F!H5</f>
        <v>547341.76</v>
      </c>
      <c r="I5" s="5">
        <f>Nat3A_H!I5+Nat3A_F!I5</f>
        <v>452184.45999999996</v>
      </c>
      <c r="J5" s="12">
        <f>Nat3A_H!J5+Nat3A_F!J5</f>
        <v>2405326.94</v>
      </c>
    </row>
    <row r="6" spans="1:10" x14ac:dyDescent="0.25">
      <c r="A6" s="19" t="s">
        <v>121</v>
      </c>
      <c r="B6" s="5">
        <f>Nat3A_H!B6+Nat3A_F!B6</f>
        <v>7321.34</v>
      </c>
      <c r="C6" s="5">
        <f>Nat3A_H!C6+Nat3A_F!C6</f>
        <v>150980.29999999999</v>
      </c>
      <c r="D6" s="5">
        <f>Nat3A_H!D6+Nat3A_F!D6</f>
        <v>257926.68</v>
      </c>
      <c r="E6" s="5">
        <f>Nat3A_H!E6+Nat3A_F!E6</f>
        <v>299790.57</v>
      </c>
      <c r="F6" s="5">
        <f>Nat3A_H!F6+Nat3A_F!F6</f>
        <v>578956.87</v>
      </c>
      <c r="G6" s="5">
        <f>Nat3A_H!G6+Nat3A_F!G6</f>
        <v>667463.68000000005</v>
      </c>
      <c r="H6" s="5">
        <f>Nat3A_H!H6+Nat3A_F!H6</f>
        <v>608095.06000000006</v>
      </c>
      <c r="I6" s="5">
        <f>Nat3A_H!I6+Nat3A_F!I6</f>
        <v>1255098.7000000002</v>
      </c>
      <c r="J6" s="12">
        <f>Nat3A_H!J6+Nat3A_F!J6</f>
        <v>3825633.2</v>
      </c>
    </row>
    <row r="7" spans="1:10" x14ac:dyDescent="0.25">
      <c r="A7" s="20" t="s">
        <v>85</v>
      </c>
      <c r="B7" s="10">
        <f>Nat3A_H!B7+Nat3A_F!B7</f>
        <v>10674.45</v>
      </c>
      <c r="C7" s="10">
        <f>Nat3A_H!C7+Nat3A_F!C7</f>
        <v>256537.53999999998</v>
      </c>
      <c r="D7" s="10">
        <f>Nat3A_H!D7+Nat3A_F!D7</f>
        <v>484979.36</v>
      </c>
      <c r="E7" s="10">
        <f>Nat3A_H!E7+Nat3A_F!E7</f>
        <v>571096.42000000004</v>
      </c>
      <c r="F7" s="10">
        <f>Nat3A_H!F7+Nat3A_F!F7</f>
        <v>1037646.3200000001</v>
      </c>
      <c r="G7" s="10">
        <f>Nat3A_H!G7+Nat3A_F!G7</f>
        <v>1007306.07</v>
      </c>
      <c r="H7" s="10">
        <f>Nat3A_H!H7+Nat3A_F!H7</f>
        <v>1155436.82</v>
      </c>
      <c r="I7" s="10">
        <f>Nat3A_H!I7+Nat3A_F!I7</f>
        <v>1707283.16</v>
      </c>
      <c r="J7" s="13">
        <f>Nat3A_H!J7+Nat3A_F!J7</f>
        <v>6230960.1399999997</v>
      </c>
    </row>
    <row r="8" spans="1:10" x14ac:dyDescent="0.25">
      <c r="A8" s="48" t="s">
        <v>297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immigrés devenus français par acquisition sont employés. ","")</f>
        <v xml:space="preserve">Lecture : 458689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747</v>
      </c>
    </row>
    <row r="12" spans="1:10" x14ac:dyDescent="0.25">
      <c r="A12" s="39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f>Nat3A_H!B15+Nat3A_F!B15</f>
        <v>406598.83999999997</v>
      </c>
      <c r="C15" s="5">
        <f>Nat3A_H!C15+Nat3A_F!C15</f>
        <v>1586976.81</v>
      </c>
      <c r="D15" s="5">
        <f>Nat3A_H!D15+Nat3A_F!D15</f>
        <v>4480698.32</v>
      </c>
      <c r="E15" s="5">
        <f>Nat3A_H!E15+Nat3A_F!E15</f>
        <v>6841719.8200000003</v>
      </c>
      <c r="F15" s="5">
        <f>Nat3A_H!F15+Nat3A_F!F15</f>
        <v>7410695.2999999998</v>
      </c>
      <c r="G15" s="5">
        <f>Nat3A_H!G15+Nat3A_F!G15</f>
        <v>5393621.6999999993</v>
      </c>
      <c r="H15" s="5">
        <f>Nat3A_H!H15+Nat3A_F!H15</f>
        <v>13146596.100000001</v>
      </c>
      <c r="I15" s="5">
        <f>Nat3A_H!I15+Nat3A_F!I15</f>
        <v>17971491.91</v>
      </c>
      <c r="J15" s="11">
        <f>Nat3A_H!J15+Nat3A_F!J15</f>
        <v>57238398.799999997</v>
      </c>
    </row>
    <row r="16" spans="1:10" x14ac:dyDescent="0.25">
      <c r="A16" s="19" t="s">
        <v>87</v>
      </c>
      <c r="B16" s="5">
        <f>Nat3A_H!B16+Nat3A_F!B16</f>
        <v>847.15000000000009</v>
      </c>
      <c r="C16" s="5">
        <f>Nat3A_H!C16+Nat3A_F!C16</f>
        <v>15796.470000000001</v>
      </c>
      <c r="D16" s="5">
        <f>Nat3A_H!D16+Nat3A_F!D16</f>
        <v>49641.3</v>
      </c>
      <c r="E16" s="5">
        <f>Nat3A_H!E16+Nat3A_F!E16</f>
        <v>77205.88</v>
      </c>
      <c r="F16" s="5">
        <f>Nat3A_H!F16+Nat3A_F!F16</f>
        <v>86122.53</v>
      </c>
      <c r="G16" s="5">
        <f>Nat3A_H!G16+Nat3A_F!G16</f>
        <v>54872.899999999994</v>
      </c>
      <c r="H16" s="5">
        <f>Nat3A_H!H16+Nat3A_F!H16</f>
        <v>89840.93</v>
      </c>
      <c r="I16" s="5">
        <f>Nat3A_H!I16+Nat3A_F!I16</f>
        <v>170180.71000000002</v>
      </c>
      <c r="J16" s="12">
        <f>Nat3A_H!J16+Nat3A_F!J16</f>
        <v>544507.87</v>
      </c>
    </row>
    <row r="17" spans="1:10" x14ac:dyDescent="0.25">
      <c r="A17" s="19" t="s">
        <v>121</v>
      </c>
      <c r="B17" s="5">
        <f>Nat3A_H!B17+Nat3A_F!B17</f>
        <v>211.73999999999998</v>
      </c>
      <c r="C17" s="5">
        <f>Nat3A_H!C17+Nat3A_F!C17</f>
        <v>5626.5700000000006</v>
      </c>
      <c r="D17" s="5">
        <f>Nat3A_H!D17+Nat3A_F!D17</f>
        <v>6953.65</v>
      </c>
      <c r="E17" s="5">
        <f>Nat3A_H!E17+Nat3A_F!E17</f>
        <v>12200.73</v>
      </c>
      <c r="F17" s="5">
        <f>Nat3A_H!F17+Nat3A_F!F17</f>
        <v>16615.310000000001</v>
      </c>
      <c r="G17" s="5">
        <f>Nat3A_H!G17+Nat3A_F!G17</f>
        <v>21246.84</v>
      </c>
      <c r="H17" s="5">
        <f>Nat3A_H!H17+Nat3A_F!H17</f>
        <v>10829.27</v>
      </c>
      <c r="I17" s="5">
        <f>Nat3A_H!I17+Nat3A_F!I17</f>
        <v>550628.69999999995</v>
      </c>
      <c r="J17" s="12">
        <f>Nat3A_H!J17+Nat3A_F!J17</f>
        <v>624312.80999999994</v>
      </c>
    </row>
    <row r="18" spans="1:10" x14ac:dyDescent="0.25">
      <c r="A18" s="20" t="s">
        <v>85</v>
      </c>
      <c r="B18" s="10">
        <f>Nat3A_H!B18+Nat3A_F!B18</f>
        <v>407657.73</v>
      </c>
      <c r="C18" s="10">
        <f>Nat3A_H!C18+Nat3A_F!C18</f>
        <v>1608399.8499999999</v>
      </c>
      <c r="D18" s="10">
        <f>Nat3A_H!D18+Nat3A_F!D18</f>
        <v>4537293.2700000005</v>
      </c>
      <c r="E18" s="10">
        <f>Nat3A_H!E18+Nat3A_F!E18</f>
        <v>6931126.4299999997</v>
      </c>
      <c r="F18" s="10">
        <f>Nat3A_H!F18+Nat3A_F!F18</f>
        <v>7513433.1399999997</v>
      </c>
      <c r="G18" s="10">
        <f>Nat3A_H!G18+Nat3A_F!G18</f>
        <v>5469741.4399999995</v>
      </c>
      <c r="H18" s="10">
        <f>Nat3A_H!H18+Nat3A_F!H18</f>
        <v>13247266.300000001</v>
      </c>
      <c r="I18" s="10">
        <f>Nat3A_H!I18+Nat3A_F!I18</f>
        <v>18692301.32</v>
      </c>
      <c r="J18" s="13">
        <f>Nat3A_H!J18+Nat3A_F!J18</f>
        <v>58407219.480000004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non-immigrés devenus français par acquisition (individus nés en France de nationalité étrangère) sont employés. ","")</f>
        <v xml:space="preserve">Lecture : 86123 non-immigrés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747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0">B15+B4</f>
        <v>406598.83999999997</v>
      </c>
      <c r="C25" s="5">
        <f t="shared" si="0"/>
        <v>1586976.81</v>
      </c>
      <c r="D25" s="5">
        <f t="shared" si="0"/>
        <v>4480698.32</v>
      </c>
      <c r="E25" s="5">
        <f t="shared" si="0"/>
        <v>6841719.8200000003</v>
      </c>
      <c r="F25" s="5">
        <f t="shared" si="0"/>
        <v>7410695.2999999998</v>
      </c>
      <c r="G25" s="5">
        <f t="shared" si="0"/>
        <v>5393621.6999999993</v>
      </c>
      <c r="H25" s="5">
        <f t="shared" si="0"/>
        <v>13146596.100000001</v>
      </c>
      <c r="I25" s="5">
        <f t="shared" si="0"/>
        <v>17971491.91</v>
      </c>
      <c r="J25" s="11">
        <f t="shared" si="0"/>
        <v>57238398.799999997</v>
      </c>
    </row>
    <row r="26" spans="1:10" x14ac:dyDescent="0.25">
      <c r="A26" s="19" t="s">
        <v>87</v>
      </c>
      <c r="B26" s="5">
        <f t="shared" ref="B26:J26" si="1">B16+B5</f>
        <v>4200.26</v>
      </c>
      <c r="C26" s="5">
        <f t="shared" si="1"/>
        <v>121353.70999999999</v>
      </c>
      <c r="D26" s="5">
        <f t="shared" si="1"/>
        <v>276693.98</v>
      </c>
      <c r="E26" s="5">
        <f t="shared" si="1"/>
        <v>348511.73</v>
      </c>
      <c r="F26" s="5">
        <f t="shared" si="1"/>
        <v>544811.98</v>
      </c>
      <c r="G26" s="5">
        <f t="shared" si="1"/>
        <v>394715.29000000004</v>
      </c>
      <c r="H26" s="5">
        <f t="shared" si="1"/>
        <v>637182.68999999994</v>
      </c>
      <c r="I26" s="5">
        <f t="shared" si="1"/>
        <v>622365.16999999993</v>
      </c>
      <c r="J26" s="12">
        <f t="shared" si="1"/>
        <v>2949834.81</v>
      </c>
    </row>
    <row r="27" spans="1:10" x14ac:dyDescent="0.25">
      <c r="A27" s="19" t="s">
        <v>121</v>
      </c>
      <c r="B27" s="5">
        <f t="shared" ref="B27:J27" si="2">B17+B6</f>
        <v>7533.08</v>
      </c>
      <c r="C27" s="5">
        <f t="shared" si="2"/>
        <v>156606.87</v>
      </c>
      <c r="D27" s="5">
        <f t="shared" si="2"/>
        <v>264880.33</v>
      </c>
      <c r="E27" s="5">
        <f t="shared" si="2"/>
        <v>311991.3</v>
      </c>
      <c r="F27" s="5">
        <f t="shared" si="2"/>
        <v>595572.18000000005</v>
      </c>
      <c r="G27" s="5">
        <f t="shared" si="2"/>
        <v>688710.52</v>
      </c>
      <c r="H27" s="5">
        <f t="shared" si="2"/>
        <v>618924.33000000007</v>
      </c>
      <c r="I27" s="5">
        <f t="shared" si="2"/>
        <v>1805727.4000000001</v>
      </c>
      <c r="J27" s="12">
        <f t="shared" si="2"/>
        <v>4449946.01</v>
      </c>
    </row>
    <row r="28" spans="1:10" x14ac:dyDescent="0.25">
      <c r="A28" s="20" t="s">
        <v>85</v>
      </c>
      <c r="B28" s="10">
        <f t="shared" ref="B28:J28" si="3">B18+B7</f>
        <v>418332.18</v>
      </c>
      <c r="C28" s="10">
        <f t="shared" si="3"/>
        <v>1864937.39</v>
      </c>
      <c r="D28" s="10">
        <f t="shared" si="3"/>
        <v>5022272.6300000008</v>
      </c>
      <c r="E28" s="10">
        <f t="shared" si="3"/>
        <v>7502222.8499999996</v>
      </c>
      <c r="F28" s="10">
        <f t="shared" si="3"/>
        <v>8551079.459999999</v>
      </c>
      <c r="G28" s="10">
        <f t="shared" si="3"/>
        <v>6477047.5099999998</v>
      </c>
      <c r="H28" s="10">
        <f t="shared" si="3"/>
        <v>14402703.120000001</v>
      </c>
      <c r="I28" s="10">
        <f t="shared" si="3"/>
        <v>20399584.48</v>
      </c>
      <c r="J28" s="13">
        <f t="shared" si="3"/>
        <v>64638179.620000005</v>
      </c>
    </row>
    <row r="29" spans="1:10" x14ac:dyDescent="0.25">
      <c r="A29" s="48" t="s">
        <v>129</v>
      </c>
    </row>
    <row r="30" spans="1:10" x14ac:dyDescent="0.25">
      <c r="A30" s="39" t="s">
        <v>747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119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1975.94</v>
      </c>
      <c r="C5" s="5">
        <v>78834.429999999993</v>
      </c>
      <c r="D5" s="5">
        <v>132901.82999999999</v>
      </c>
      <c r="E5" s="5">
        <v>130841.15</v>
      </c>
      <c r="F5" s="5">
        <v>109157.75999999999</v>
      </c>
      <c r="G5" s="5">
        <v>259020.95</v>
      </c>
      <c r="H5" s="5">
        <v>269959.63</v>
      </c>
      <c r="I5" s="5">
        <v>139956.10999999999</v>
      </c>
      <c r="J5" s="12">
        <f t="shared" ref="J5:J6" si="0">SUM(B5:I5)</f>
        <v>1122647.8</v>
      </c>
    </row>
    <row r="6" spans="1:10" x14ac:dyDescent="0.25">
      <c r="A6" s="19" t="s">
        <v>121</v>
      </c>
      <c r="B6" s="5">
        <v>4633.49</v>
      </c>
      <c r="C6" s="5">
        <v>115764.17</v>
      </c>
      <c r="D6" s="5">
        <v>146832.54999999999</v>
      </c>
      <c r="E6" s="5">
        <v>148993.23000000001</v>
      </c>
      <c r="F6" s="5">
        <v>160352.04999999999</v>
      </c>
      <c r="G6" s="5">
        <v>528937.26</v>
      </c>
      <c r="H6" s="5">
        <v>353765.39</v>
      </c>
      <c r="I6" s="5">
        <v>453002.9</v>
      </c>
      <c r="J6" s="12">
        <f t="shared" si="0"/>
        <v>1912281.04</v>
      </c>
    </row>
    <row r="7" spans="1:10" x14ac:dyDescent="0.25">
      <c r="A7" s="20" t="s">
        <v>85</v>
      </c>
      <c r="B7" s="10">
        <f>SUM(B4:B6)</f>
        <v>6609.43</v>
      </c>
      <c r="C7" s="10">
        <f t="shared" ref="C7:J7" si="1">SUM(C4:C6)</f>
        <v>194598.59999999998</v>
      </c>
      <c r="D7" s="10">
        <f t="shared" si="1"/>
        <v>279734.38</v>
      </c>
      <c r="E7" s="10">
        <f t="shared" si="1"/>
        <v>279834.38</v>
      </c>
      <c r="F7" s="10">
        <f t="shared" si="1"/>
        <v>269509.81</v>
      </c>
      <c r="G7" s="10">
        <f t="shared" si="1"/>
        <v>787958.21</v>
      </c>
      <c r="H7" s="10">
        <f t="shared" si="1"/>
        <v>623725.02</v>
      </c>
      <c r="I7" s="10">
        <f t="shared" si="1"/>
        <v>592959.01</v>
      </c>
      <c r="J7" s="13">
        <f t="shared" si="1"/>
        <v>3034928.84</v>
      </c>
    </row>
    <row r="8" spans="1:10" x14ac:dyDescent="0.25">
      <c r="A8" s="48" t="s">
        <v>297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hommes immigrés devenus français par acquisition sont employés. ","")</f>
        <v xml:space="preserve">Lecture : 109158 hommes immigrés devenus français par acquisition sont employés.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301345.69</v>
      </c>
      <c r="C15" s="5">
        <v>1109644.3600000001</v>
      </c>
      <c r="D15" s="5">
        <v>2604432.96</v>
      </c>
      <c r="E15" s="5">
        <v>3131220.43</v>
      </c>
      <c r="F15" s="5">
        <v>1857265.53</v>
      </c>
      <c r="G15" s="5">
        <v>4340571.72</v>
      </c>
      <c r="H15" s="5">
        <v>5842493.7400000002</v>
      </c>
      <c r="I15" s="5">
        <v>8471508.9499999993</v>
      </c>
      <c r="J15" s="11">
        <f>SUM(B15:I15)</f>
        <v>27658483.379999999</v>
      </c>
    </row>
    <row r="16" spans="1:10" x14ac:dyDescent="0.25">
      <c r="A16" s="19" t="s">
        <v>87</v>
      </c>
      <c r="B16" s="5">
        <v>573.86</v>
      </c>
      <c r="C16" s="5">
        <v>11665.17</v>
      </c>
      <c r="D16" s="5">
        <v>26853.49</v>
      </c>
      <c r="E16" s="5">
        <v>33867.54</v>
      </c>
      <c r="F16" s="5">
        <v>19704.22</v>
      </c>
      <c r="G16" s="5">
        <v>44354.95</v>
      </c>
      <c r="H16" s="5">
        <v>43305.94</v>
      </c>
      <c r="I16" s="5">
        <v>76489.3</v>
      </c>
      <c r="J16" s="12">
        <f t="shared" ref="J16:J17" si="2">SUM(B16:I16)</f>
        <v>256814.46999999997</v>
      </c>
    </row>
    <row r="17" spans="1:10" x14ac:dyDescent="0.25">
      <c r="A17" s="19" t="s">
        <v>121</v>
      </c>
      <c r="B17" s="5">
        <v>175.73</v>
      </c>
      <c r="C17" s="5">
        <v>4850.3900000000003</v>
      </c>
      <c r="D17" s="5">
        <v>4645.47</v>
      </c>
      <c r="E17" s="5">
        <v>7789.8</v>
      </c>
      <c r="F17" s="5">
        <v>5112.7</v>
      </c>
      <c r="G17" s="5">
        <v>18540.77</v>
      </c>
      <c r="H17" s="5">
        <v>6327.98</v>
      </c>
      <c r="I17" s="5">
        <v>281727.09999999998</v>
      </c>
      <c r="J17" s="12">
        <f t="shared" si="2"/>
        <v>329169.93999999994</v>
      </c>
    </row>
    <row r="18" spans="1:10" x14ac:dyDescent="0.25">
      <c r="A18" s="20" t="s">
        <v>85</v>
      </c>
      <c r="B18" s="10">
        <f>SUM(B15:B17)</f>
        <v>302095.27999999997</v>
      </c>
      <c r="C18" s="10">
        <f t="shared" ref="C18" si="3">SUM(C15:C17)</f>
        <v>1126159.92</v>
      </c>
      <c r="D18" s="10">
        <f t="shared" ref="D18" si="4">SUM(D15:D17)</f>
        <v>2635931.9200000004</v>
      </c>
      <c r="E18" s="10">
        <f t="shared" ref="E18" si="5">SUM(E15:E17)</f>
        <v>3172877.77</v>
      </c>
      <c r="F18" s="10">
        <f t="shared" ref="F18" si="6">SUM(F15:F17)</f>
        <v>1882082.45</v>
      </c>
      <c r="G18" s="10">
        <f t="shared" ref="G18" si="7">SUM(G15:G17)</f>
        <v>4403467.4399999995</v>
      </c>
      <c r="H18" s="10">
        <f t="shared" ref="H18" si="8">SUM(H15:H17)</f>
        <v>5892127.6600000011</v>
      </c>
      <c r="I18" s="10">
        <f t="shared" ref="I18:J18" si="9">SUM(I15:I17)</f>
        <v>8829725.3499999996</v>
      </c>
      <c r="J18" s="13">
        <f t="shared" si="9"/>
        <v>28244467.789999999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hommes non-immigrés devenus français par acquisition (individus nés en France de nationalité étrangère) sont employés. ","")</f>
        <v xml:space="preserve">Lecture : 19704 hommes non-immigrés devenus français par acquisition (individus nés en France de nationalité étrangère)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747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10">B15+B4</f>
        <v>301345.69</v>
      </c>
      <c r="C25" s="5">
        <f t="shared" si="10"/>
        <v>1109644.3600000001</v>
      </c>
      <c r="D25" s="5">
        <f t="shared" si="10"/>
        <v>2604432.96</v>
      </c>
      <c r="E25" s="5">
        <f t="shared" si="10"/>
        <v>3131220.43</v>
      </c>
      <c r="F25" s="5">
        <f t="shared" si="10"/>
        <v>1857265.53</v>
      </c>
      <c r="G25" s="5">
        <f t="shared" si="10"/>
        <v>4340571.72</v>
      </c>
      <c r="H25" s="5">
        <f t="shared" si="10"/>
        <v>5842493.7400000002</v>
      </c>
      <c r="I25" s="5">
        <f t="shared" si="10"/>
        <v>8471508.9499999993</v>
      </c>
      <c r="J25" s="11">
        <f t="shared" si="10"/>
        <v>27658483.379999999</v>
      </c>
    </row>
    <row r="26" spans="1:10" x14ac:dyDescent="0.25">
      <c r="A26" s="19" t="s">
        <v>87</v>
      </c>
      <c r="B26" s="5">
        <f t="shared" ref="B26:J26" si="11">B16+B5</f>
        <v>2549.8000000000002</v>
      </c>
      <c r="C26" s="5">
        <f t="shared" si="11"/>
        <v>90499.599999999991</v>
      </c>
      <c r="D26" s="5">
        <f t="shared" si="11"/>
        <v>159755.31999999998</v>
      </c>
      <c r="E26" s="5">
        <f t="shared" si="11"/>
        <v>164708.69</v>
      </c>
      <c r="F26" s="5">
        <f t="shared" si="11"/>
        <v>128861.98</v>
      </c>
      <c r="G26" s="5">
        <f t="shared" si="11"/>
        <v>303375.90000000002</v>
      </c>
      <c r="H26" s="5">
        <f t="shared" si="11"/>
        <v>313265.57</v>
      </c>
      <c r="I26" s="5">
        <f t="shared" si="11"/>
        <v>216445.40999999997</v>
      </c>
      <c r="J26" s="12">
        <f t="shared" si="11"/>
        <v>1379462.27</v>
      </c>
    </row>
    <row r="27" spans="1:10" x14ac:dyDescent="0.25">
      <c r="A27" s="19" t="s">
        <v>121</v>
      </c>
      <c r="B27" s="5">
        <f t="shared" ref="B27:J27" si="12">B17+B6</f>
        <v>4809.2199999999993</v>
      </c>
      <c r="C27" s="5">
        <f t="shared" si="12"/>
        <v>120614.56</v>
      </c>
      <c r="D27" s="5">
        <f t="shared" si="12"/>
        <v>151478.01999999999</v>
      </c>
      <c r="E27" s="5">
        <f t="shared" si="12"/>
        <v>156783.03</v>
      </c>
      <c r="F27" s="5">
        <f t="shared" si="12"/>
        <v>165464.75</v>
      </c>
      <c r="G27" s="5">
        <f t="shared" si="12"/>
        <v>547478.03</v>
      </c>
      <c r="H27" s="5">
        <f t="shared" si="12"/>
        <v>360093.37</v>
      </c>
      <c r="I27" s="5">
        <f t="shared" si="12"/>
        <v>734730</v>
      </c>
      <c r="J27" s="12">
        <f t="shared" si="12"/>
        <v>2241450.98</v>
      </c>
    </row>
    <row r="28" spans="1:10" x14ac:dyDescent="0.25">
      <c r="A28" s="20" t="s">
        <v>85</v>
      </c>
      <c r="B28" s="10">
        <f t="shared" ref="B28:J28" si="13">B18+B7</f>
        <v>308704.70999999996</v>
      </c>
      <c r="C28" s="10">
        <f t="shared" si="13"/>
        <v>1320758.52</v>
      </c>
      <c r="D28" s="10">
        <f t="shared" si="13"/>
        <v>2915666.3000000003</v>
      </c>
      <c r="E28" s="10">
        <f t="shared" si="13"/>
        <v>3452712.15</v>
      </c>
      <c r="F28" s="10">
        <f t="shared" si="13"/>
        <v>2151592.2599999998</v>
      </c>
      <c r="G28" s="10">
        <f t="shared" si="13"/>
        <v>5191425.6499999994</v>
      </c>
      <c r="H28" s="10">
        <f t="shared" si="13"/>
        <v>6515852.6800000016</v>
      </c>
      <c r="I28" s="10">
        <f t="shared" si="13"/>
        <v>9422684.3599999994</v>
      </c>
      <c r="J28" s="13">
        <f t="shared" si="13"/>
        <v>31279396.629999999</v>
      </c>
    </row>
    <row r="29" spans="1:10" x14ac:dyDescent="0.25">
      <c r="A29" s="48" t="s">
        <v>129</v>
      </c>
    </row>
    <row r="30" spans="1:10" x14ac:dyDescent="0.25">
      <c r="A30" s="39" t="s">
        <v>747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/>
  </sheetViews>
  <sheetFormatPr baseColWidth="10" defaultRowHeight="15" x14ac:dyDescent="0.25"/>
  <cols>
    <col min="1" max="1" width="26.42578125" style="2" customWidth="1"/>
    <col min="2" max="10" width="16.42578125" style="2" customWidth="1"/>
    <col min="11" max="16384" width="11.42578125" style="2"/>
  </cols>
  <sheetData>
    <row r="1" spans="1:10" x14ac:dyDescent="0.25">
      <c r="A1" s="1" t="s">
        <v>120</v>
      </c>
    </row>
    <row r="2" spans="1:10" x14ac:dyDescent="0.25">
      <c r="A2" s="3" t="s">
        <v>69</v>
      </c>
    </row>
    <row r="3" spans="1:10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23" t="s">
        <v>113</v>
      </c>
    </row>
    <row r="4" spans="1:10" x14ac:dyDescent="0.25">
      <c r="A4" s="17" t="s">
        <v>86</v>
      </c>
      <c r="B4" s="5"/>
      <c r="C4" s="5"/>
      <c r="D4" s="5"/>
      <c r="E4" s="5"/>
      <c r="F4" s="5"/>
      <c r="G4" s="5"/>
      <c r="H4" s="5"/>
      <c r="I4" s="5"/>
      <c r="J4" s="11">
        <f>SUM(B4:I4)</f>
        <v>0</v>
      </c>
    </row>
    <row r="5" spans="1:10" x14ac:dyDescent="0.25">
      <c r="A5" s="19" t="s">
        <v>87</v>
      </c>
      <c r="B5" s="5">
        <v>1377.17</v>
      </c>
      <c r="C5" s="5">
        <v>26722.81</v>
      </c>
      <c r="D5" s="5">
        <v>94150.85</v>
      </c>
      <c r="E5" s="5">
        <v>140464.70000000001</v>
      </c>
      <c r="F5" s="5">
        <v>349531.69</v>
      </c>
      <c r="G5" s="5">
        <v>80821.440000000002</v>
      </c>
      <c r="H5" s="5">
        <v>277382.13</v>
      </c>
      <c r="I5" s="5">
        <v>312228.34999999998</v>
      </c>
      <c r="J5" s="12">
        <f t="shared" ref="J5:J6" si="0">SUM(B5:I5)</f>
        <v>1282679.1399999999</v>
      </c>
    </row>
    <row r="6" spans="1:10" x14ac:dyDescent="0.25">
      <c r="A6" s="19" t="s">
        <v>121</v>
      </c>
      <c r="B6" s="5">
        <v>2687.85</v>
      </c>
      <c r="C6" s="5">
        <v>35216.129999999997</v>
      </c>
      <c r="D6" s="5">
        <v>111094.13</v>
      </c>
      <c r="E6" s="5">
        <v>150797.34</v>
      </c>
      <c r="F6" s="5">
        <v>418604.82</v>
      </c>
      <c r="G6" s="5">
        <v>138526.42000000001</v>
      </c>
      <c r="H6" s="5">
        <v>254329.67</v>
      </c>
      <c r="I6" s="5">
        <v>802095.8</v>
      </c>
      <c r="J6" s="12">
        <f t="shared" si="0"/>
        <v>1913352.1600000001</v>
      </c>
    </row>
    <row r="7" spans="1:10" x14ac:dyDescent="0.25">
      <c r="A7" s="20" t="s">
        <v>85</v>
      </c>
      <c r="B7" s="10">
        <f>SUM(B4:B6)</f>
        <v>4065.02</v>
      </c>
      <c r="C7" s="10">
        <f t="shared" ref="C7:J7" si="1">SUM(C4:C6)</f>
        <v>61938.94</v>
      </c>
      <c r="D7" s="10">
        <f t="shared" si="1"/>
        <v>205244.98</v>
      </c>
      <c r="E7" s="10">
        <f t="shared" si="1"/>
        <v>291262.04000000004</v>
      </c>
      <c r="F7" s="10">
        <f t="shared" si="1"/>
        <v>768136.51</v>
      </c>
      <c r="G7" s="10">
        <f t="shared" si="1"/>
        <v>219347.86000000002</v>
      </c>
      <c r="H7" s="10">
        <f t="shared" si="1"/>
        <v>531711.80000000005</v>
      </c>
      <c r="I7" s="10">
        <f t="shared" si="1"/>
        <v>1114324.1499999999</v>
      </c>
      <c r="J7" s="13">
        <f t="shared" si="1"/>
        <v>3196031.3</v>
      </c>
    </row>
    <row r="8" spans="1:10" x14ac:dyDescent="0.25">
      <c r="A8" s="48" t="s">
        <v>297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x14ac:dyDescent="0.25">
      <c r="A9" s="48" t="s">
        <v>129</v>
      </c>
      <c r="B9" s="40"/>
      <c r="C9" s="40"/>
      <c r="D9" s="40"/>
      <c r="E9" s="40"/>
      <c r="F9" s="40"/>
      <c r="G9" s="40"/>
      <c r="H9" s="40"/>
      <c r="I9" s="40"/>
      <c r="J9" s="40"/>
    </row>
    <row r="10" spans="1:10" x14ac:dyDescent="0.25">
      <c r="A10" s="48" t="str">
        <f>IF(1&lt;2,"Lecture : "&amp;ROUND(F5,0)&amp;" femmes immigrées devenues française par acquisition sont employées. ","")</f>
        <v xml:space="preserve">Lecture : 349532 femmes immigrées devenues française par acquisition sont employées. 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x14ac:dyDescent="0.25">
      <c r="A11" s="39" t="s">
        <v>747</v>
      </c>
      <c r="B11" s="40"/>
      <c r="C11" s="40"/>
      <c r="D11" s="40"/>
      <c r="E11" s="40"/>
      <c r="F11" s="40"/>
      <c r="G11" s="40"/>
      <c r="H11" s="40"/>
      <c r="I11" s="40"/>
      <c r="J11" s="40"/>
    </row>
    <row r="13" spans="1:10" x14ac:dyDescent="0.25">
      <c r="A13" s="3" t="s">
        <v>70</v>
      </c>
    </row>
    <row r="14" spans="1:10" ht="36" x14ac:dyDescent="0.25">
      <c r="B14" s="14" t="s">
        <v>60</v>
      </c>
      <c r="C14" s="15" t="s">
        <v>61</v>
      </c>
      <c r="D14" s="15" t="s">
        <v>62</v>
      </c>
      <c r="E14" s="15" t="s">
        <v>63</v>
      </c>
      <c r="F14" s="15" t="s">
        <v>64</v>
      </c>
      <c r="G14" s="15" t="s">
        <v>65</v>
      </c>
      <c r="H14" s="15" t="s">
        <v>66</v>
      </c>
      <c r="I14" s="30" t="s">
        <v>67</v>
      </c>
      <c r="J14" s="23" t="s">
        <v>113</v>
      </c>
    </row>
    <row r="15" spans="1:10" x14ac:dyDescent="0.25">
      <c r="A15" s="17" t="s">
        <v>86</v>
      </c>
      <c r="B15" s="5">
        <v>105253.15</v>
      </c>
      <c r="C15" s="5">
        <v>477332.45</v>
      </c>
      <c r="D15" s="5">
        <v>1876265.36</v>
      </c>
      <c r="E15" s="5">
        <v>3710499.39</v>
      </c>
      <c r="F15" s="5">
        <v>5553429.7699999996</v>
      </c>
      <c r="G15" s="5">
        <v>1053049.98</v>
      </c>
      <c r="H15" s="5">
        <v>7304102.3600000003</v>
      </c>
      <c r="I15" s="5">
        <v>9499982.9600000009</v>
      </c>
      <c r="J15" s="11">
        <f>SUM(B15:I15)</f>
        <v>29579915.420000002</v>
      </c>
    </row>
    <row r="16" spans="1:10" x14ac:dyDescent="0.25">
      <c r="A16" s="19" t="s">
        <v>87</v>
      </c>
      <c r="B16" s="5">
        <v>273.29000000000002</v>
      </c>
      <c r="C16" s="5">
        <v>4131.3</v>
      </c>
      <c r="D16" s="5">
        <v>22787.81</v>
      </c>
      <c r="E16" s="5">
        <v>43338.34</v>
      </c>
      <c r="F16" s="5">
        <v>66418.31</v>
      </c>
      <c r="G16" s="5">
        <v>10517.95</v>
      </c>
      <c r="H16" s="5">
        <v>46534.99</v>
      </c>
      <c r="I16" s="5">
        <v>93691.41</v>
      </c>
      <c r="J16" s="12">
        <f t="shared" ref="J16:J17" si="2">SUM(B16:I16)</f>
        <v>287693.40000000002</v>
      </c>
    </row>
    <row r="17" spans="1:10" x14ac:dyDescent="0.25">
      <c r="A17" s="19" t="s">
        <v>121</v>
      </c>
      <c r="B17" s="5">
        <v>36.01</v>
      </c>
      <c r="C17" s="5">
        <v>776.18</v>
      </c>
      <c r="D17" s="5">
        <v>2308.1799999999998</v>
      </c>
      <c r="E17" s="5">
        <v>4410.93</v>
      </c>
      <c r="F17" s="5">
        <v>11502.61</v>
      </c>
      <c r="G17" s="5">
        <v>2706.07</v>
      </c>
      <c r="H17" s="5">
        <v>4501.29</v>
      </c>
      <c r="I17" s="5">
        <v>268901.59999999998</v>
      </c>
      <c r="J17" s="12">
        <f t="shared" si="2"/>
        <v>295142.87</v>
      </c>
    </row>
    <row r="18" spans="1:10" x14ac:dyDescent="0.25">
      <c r="A18" s="20" t="s">
        <v>85</v>
      </c>
      <c r="B18" s="10">
        <f>SUM(B15:B17)</f>
        <v>105562.44999999998</v>
      </c>
      <c r="C18" s="10">
        <f t="shared" ref="C18:J18" si="3">SUM(C15:C17)</f>
        <v>482239.93</v>
      </c>
      <c r="D18" s="10">
        <f t="shared" si="3"/>
        <v>1901361.35</v>
      </c>
      <c r="E18" s="10">
        <f t="shared" si="3"/>
        <v>3758248.66</v>
      </c>
      <c r="F18" s="10">
        <f t="shared" si="3"/>
        <v>5631350.6899999995</v>
      </c>
      <c r="G18" s="10">
        <f t="shared" si="3"/>
        <v>1066274</v>
      </c>
      <c r="H18" s="10">
        <f t="shared" si="3"/>
        <v>7355138.6400000006</v>
      </c>
      <c r="I18" s="10">
        <f t="shared" si="3"/>
        <v>9862575.9700000007</v>
      </c>
      <c r="J18" s="13">
        <f t="shared" si="3"/>
        <v>30162751.690000001</v>
      </c>
    </row>
    <row r="19" spans="1:10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0" x14ac:dyDescent="0.25">
      <c r="A20" s="48" t="str">
        <f>IF(1&lt;2,"Lecture : "&amp;ROUND(F16,0)&amp;" femmes non immigrées devenues française par acquisition (individus nés en France de nationalité étrangère) sont employées. ","")</f>
        <v xml:space="preserve">Lecture : 66418 femmes non immigrées devenues française par acquisition (individus nés en France de nationalité étrangère) sont employées.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5">
      <c r="A21" s="39" t="s">
        <v>747</v>
      </c>
      <c r="B21" s="40"/>
      <c r="C21" s="40"/>
      <c r="D21" s="40"/>
      <c r="E21" s="40"/>
      <c r="F21" s="40"/>
      <c r="G21" s="40"/>
      <c r="H21" s="40"/>
      <c r="I21" s="40"/>
      <c r="J21" s="40"/>
    </row>
    <row r="23" spans="1:10" x14ac:dyDescent="0.25">
      <c r="A23" s="3" t="s">
        <v>28</v>
      </c>
    </row>
    <row r="24" spans="1:10" ht="36" x14ac:dyDescent="0.25">
      <c r="B24" s="14" t="s">
        <v>60</v>
      </c>
      <c r="C24" s="15" t="s">
        <v>61</v>
      </c>
      <c r="D24" s="15" t="s">
        <v>62</v>
      </c>
      <c r="E24" s="15" t="s">
        <v>63</v>
      </c>
      <c r="F24" s="15" t="s">
        <v>64</v>
      </c>
      <c r="G24" s="15" t="s">
        <v>65</v>
      </c>
      <c r="H24" s="15" t="s">
        <v>66</v>
      </c>
      <c r="I24" s="30" t="s">
        <v>67</v>
      </c>
      <c r="J24" s="23" t="s">
        <v>113</v>
      </c>
    </row>
    <row r="25" spans="1:10" x14ac:dyDescent="0.25">
      <c r="A25" s="17" t="s">
        <v>86</v>
      </c>
      <c r="B25" s="5">
        <f t="shared" ref="B25:J25" si="4">B15+B4</f>
        <v>105253.15</v>
      </c>
      <c r="C25" s="5">
        <f t="shared" si="4"/>
        <v>477332.45</v>
      </c>
      <c r="D25" s="5">
        <f t="shared" si="4"/>
        <v>1876265.36</v>
      </c>
      <c r="E25" s="5">
        <f t="shared" si="4"/>
        <v>3710499.39</v>
      </c>
      <c r="F25" s="5">
        <f t="shared" si="4"/>
        <v>5553429.7699999996</v>
      </c>
      <c r="G25" s="5">
        <f t="shared" si="4"/>
        <v>1053049.98</v>
      </c>
      <c r="H25" s="5">
        <f t="shared" si="4"/>
        <v>7304102.3600000003</v>
      </c>
      <c r="I25" s="5">
        <f t="shared" si="4"/>
        <v>9499982.9600000009</v>
      </c>
      <c r="J25" s="11">
        <f t="shared" si="4"/>
        <v>29579915.420000002</v>
      </c>
    </row>
    <row r="26" spans="1:10" x14ac:dyDescent="0.25">
      <c r="A26" s="19" t="s">
        <v>87</v>
      </c>
      <c r="B26" s="5">
        <f t="shared" ref="B26:J26" si="5">B16+B5</f>
        <v>1650.46</v>
      </c>
      <c r="C26" s="5">
        <f t="shared" si="5"/>
        <v>30854.11</v>
      </c>
      <c r="D26" s="5">
        <f t="shared" si="5"/>
        <v>116938.66</v>
      </c>
      <c r="E26" s="5">
        <f t="shared" si="5"/>
        <v>183803.04</v>
      </c>
      <c r="F26" s="5">
        <f t="shared" si="5"/>
        <v>415950</v>
      </c>
      <c r="G26" s="5">
        <f t="shared" si="5"/>
        <v>91339.39</v>
      </c>
      <c r="H26" s="5">
        <f t="shared" si="5"/>
        <v>323917.12</v>
      </c>
      <c r="I26" s="5">
        <f t="shared" si="5"/>
        <v>405919.76</v>
      </c>
      <c r="J26" s="12">
        <f t="shared" si="5"/>
        <v>1570372.54</v>
      </c>
    </row>
    <row r="27" spans="1:10" x14ac:dyDescent="0.25">
      <c r="A27" s="19" t="s">
        <v>121</v>
      </c>
      <c r="B27" s="5">
        <f t="shared" ref="B27:J27" si="6">B17+B6</f>
        <v>2723.86</v>
      </c>
      <c r="C27" s="5">
        <f t="shared" si="6"/>
        <v>35992.31</v>
      </c>
      <c r="D27" s="5">
        <f t="shared" si="6"/>
        <v>113402.31</v>
      </c>
      <c r="E27" s="5">
        <f t="shared" si="6"/>
        <v>155208.26999999999</v>
      </c>
      <c r="F27" s="5">
        <f t="shared" si="6"/>
        <v>430107.43</v>
      </c>
      <c r="G27" s="5">
        <f t="shared" si="6"/>
        <v>141232.49000000002</v>
      </c>
      <c r="H27" s="5">
        <f t="shared" si="6"/>
        <v>258830.96000000002</v>
      </c>
      <c r="I27" s="5">
        <f t="shared" si="6"/>
        <v>1070997.3999999999</v>
      </c>
      <c r="J27" s="12">
        <f t="shared" si="6"/>
        <v>2208495.0300000003</v>
      </c>
    </row>
    <row r="28" spans="1:10" x14ac:dyDescent="0.25">
      <c r="A28" s="20" t="s">
        <v>85</v>
      </c>
      <c r="B28" s="10">
        <f t="shared" ref="B28:J28" si="7">B18+B7</f>
        <v>109627.46999999999</v>
      </c>
      <c r="C28" s="10">
        <f t="shared" si="7"/>
        <v>544178.87</v>
      </c>
      <c r="D28" s="10">
        <f t="shared" si="7"/>
        <v>2106606.33</v>
      </c>
      <c r="E28" s="10">
        <f t="shared" si="7"/>
        <v>4049510.7</v>
      </c>
      <c r="F28" s="10">
        <f t="shared" si="7"/>
        <v>6399487.1999999993</v>
      </c>
      <c r="G28" s="10">
        <f t="shared" si="7"/>
        <v>1285621.8600000001</v>
      </c>
      <c r="H28" s="10">
        <f t="shared" si="7"/>
        <v>7886850.4400000004</v>
      </c>
      <c r="I28" s="10">
        <f t="shared" si="7"/>
        <v>10976900.120000001</v>
      </c>
      <c r="J28" s="13">
        <f t="shared" si="7"/>
        <v>33358782.990000002</v>
      </c>
    </row>
    <row r="29" spans="1:10" x14ac:dyDescent="0.25">
      <c r="A29" s="48" t="s">
        <v>129</v>
      </c>
    </row>
    <row r="30" spans="1:10" x14ac:dyDescent="0.25">
      <c r="A30" s="39" t="s">
        <v>747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/>
  </sheetViews>
  <sheetFormatPr baseColWidth="10" defaultRowHeight="15" x14ac:dyDescent="0.25"/>
  <cols>
    <col min="1" max="1" width="26.42578125" style="2" customWidth="1"/>
    <col min="2" max="9" width="16.42578125" style="2" customWidth="1"/>
    <col min="10" max="10" width="12.7109375" style="2" bestFit="1" customWidth="1"/>
    <col min="11" max="16384" width="11.42578125" style="2"/>
  </cols>
  <sheetData>
    <row r="1" spans="1:11" x14ac:dyDescent="0.25">
      <c r="A1" s="1" t="s">
        <v>750</v>
      </c>
    </row>
    <row r="2" spans="1:11" x14ac:dyDescent="0.25">
      <c r="A2" s="3" t="s">
        <v>69</v>
      </c>
    </row>
    <row r="3" spans="1:11" ht="36" x14ac:dyDescent="0.25">
      <c r="B3" s="14" t="s">
        <v>60</v>
      </c>
      <c r="C3" s="15" t="s">
        <v>61</v>
      </c>
      <c r="D3" s="15" t="s">
        <v>62</v>
      </c>
      <c r="E3" s="15" t="s">
        <v>63</v>
      </c>
      <c r="F3" s="15" t="s">
        <v>64</v>
      </c>
      <c r="G3" s="15" t="s">
        <v>65</v>
      </c>
      <c r="H3" s="15" t="s">
        <v>66</v>
      </c>
      <c r="I3" s="30" t="s">
        <v>67</v>
      </c>
      <c r="J3" s="16" t="s">
        <v>85</v>
      </c>
    </row>
    <row r="4" spans="1:11" x14ac:dyDescent="0.25">
      <c r="A4" s="17" t="s">
        <v>86</v>
      </c>
      <c r="B4" s="33"/>
      <c r="C4" s="34"/>
      <c r="D4" s="34"/>
      <c r="E4" s="34"/>
      <c r="F4" s="34"/>
      <c r="G4" s="34"/>
      <c r="H4" s="34"/>
      <c r="I4" s="34"/>
      <c r="J4" s="11"/>
      <c r="K4" s="112"/>
    </row>
    <row r="5" spans="1:11" x14ac:dyDescent="0.25">
      <c r="A5" s="19" t="s">
        <v>87</v>
      </c>
      <c r="B5" s="35">
        <v>3353.11</v>
      </c>
      <c r="C5" s="5">
        <v>105557.23</v>
      </c>
      <c r="D5" s="5">
        <v>227052.68</v>
      </c>
      <c r="E5" s="5">
        <v>271305.84999999998</v>
      </c>
      <c r="F5" s="5">
        <v>458689.45</v>
      </c>
      <c r="G5" s="5">
        <v>339842.39</v>
      </c>
      <c r="H5" s="5">
        <v>547341.76</v>
      </c>
      <c r="I5" s="5">
        <v>452184.45</v>
      </c>
      <c r="J5" s="12">
        <f t="shared" ref="J5:J16" si="0">SUM(B5:I5)</f>
        <v>2405326.92</v>
      </c>
      <c r="K5" s="112"/>
    </row>
    <row r="6" spans="1:11" x14ac:dyDescent="0.25">
      <c r="A6" s="19" t="s">
        <v>88</v>
      </c>
      <c r="B6" s="35">
        <v>841.4</v>
      </c>
      <c r="C6" s="5">
        <v>22411.48</v>
      </c>
      <c r="D6" s="5">
        <v>12415.1</v>
      </c>
      <c r="E6" s="5">
        <v>31668.45</v>
      </c>
      <c r="F6" s="5">
        <v>82895.539999999994</v>
      </c>
      <c r="G6" s="5">
        <v>127723.13</v>
      </c>
      <c r="H6" s="5">
        <v>122105.35</v>
      </c>
      <c r="I6" s="5">
        <v>77290.039999999994</v>
      </c>
      <c r="J6" s="12">
        <f t="shared" si="0"/>
        <v>477350.48999999993</v>
      </c>
      <c r="K6" s="112"/>
    </row>
    <row r="7" spans="1:11" x14ac:dyDescent="0.25">
      <c r="A7" s="19" t="s">
        <v>89</v>
      </c>
      <c r="B7" s="35">
        <v>211.9</v>
      </c>
      <c r="C7" s="5">
        <v>6281.94</v>
      </c>
      <c r="D7" s="5">
        <v>20058.849999999999</v>
      </c>
      <c r="E7" s="5">
        <v>14582.23</v>
      </c>
      <c r="F7" s="5">
        <v>16990.580000000002</v>
      </c>
      <c r="G7" s="5">
        <v>18791.099999999999</v>
      </c>
      <c r="H7" s="5">
        <v>58417.01</v>
      </c>
      <c r="I7" s="5">
        <v>48703.13</v>
      </c>
      <c r="J7" s="12">
        <f t="shared" si="0"/>
        <v>184036.74000000002</v>
      </c>
      <c r="K7" s="112"/>
    </row>
    <row r="8" spans="1:11" x14ac:dyDescent="0.25">
      <c r="A8" s="19" t="s">
        <v>90</v>
      </c>
      <c r="B8" s="35">
        <v>321.51</v>
      </c>
      <c r="C8" s="5">
        <v>3885.39</v>
      </c>
      <c r="D8" s="5">
        <v>14594.75</v>
      </c>
      <c r="E8" s="5">
        <v>14101.04</v>
      </c>
      <c r="F8" s="5">
        <v>13984.68</v>
      </c>
      <c r="G8" s="5">
        <v>18349.2</v>
      </c>
      <c r="H8" s="5">
        <v>41518.67</v>
      </c>
      <c r="I8" s="5">
        <v>42332.98</v>
      </c>
      <c r="J8" s="12">
        <f t="shared" si="0"/>
        <v>149088.22</v>
      </c>
      <c r="K8" s="112"/>
    </row>
    <row r="9" spans="1:11" x14ac:dyDescent="0.25">
      <c r="A9" s="19" t="s">
        <v>91</v>
      </c>
      <c r="B9" s="35">
        <v>3487.17</v>
      </c>
      <c r="C9" s="5">
        <v>34968.019999999997</v>
      </c>
      <c r="D9" s="5">
        <v>75241.759999999995</v>
      </c>
      <c r="E9" s="5">
        <v>69214.899999999994</v>
      </c>
      <c r="F9" s="5">
        <v>67081.33</v>
      </c>
      <c r="G9" s="5">
        <v>65023.35</v>
      </c>
      <c r="H9" s="5">
        <v>112946.59</v>
      </c>
      <c r="I9" s="5">
        <v>148869.91</v>
      </c>
      <c r="J9" s="12">
        <f t="shared" si="0"/>
        <v>576833.03</v>
      </c>
      <c r="K9" s="112"/>
    </row>
    <row r="10" spans="1:11" x14ac:dyDescent="0.25">
      <c r="A10" s="19" t="s">
        <v>92</v>
      </c>
      <c r="B10" s="35">
        <v>589.69000000000005</v>
      </c>
      <c r="C10" s="5">
        <v>6287.12</v>
      </c>
      <c r="D10" s="5">
        <v>12454.63</v>
      </c>
      <c r="E10" s="5">
        <v>16776.599999999999</v>
      </c>
      <c r="F10" s="5">
        <v>26306.78</v>
      </c>
      <c r="G10" s="5">
        <v>26131.8</v>
      </c>
      <c r="H10" s="5">
        <v>19937.169999999998</v>
      </c>
      <c r="I10" s="5">
        <v>90858.21</v>
      </c>
      <c r="J10" s="12">
        <f t="shared" si="0"/>
        <v>199342</v>
      </c>
      <c r="K10" s="112"/>
    </row>
    <row r="11" spans="1:11" x14ac:dyDescent="0.25">
      <c r="A11" s="19" t="s">
        <v>93</v>
      </c>
      <c r="B11" s="35">
        <v>120.64</v>
      </c>
      <c r="C11" s="5">
        <v>13565.34</v>
      </c>
      <c r="D11" s="5">
        <v>15276.33</v>
      </c>
      <c r="E11" s="5">
        <v>24928.46</v>
      </c>
      <c r="F11" s="5">
        <v>63820.26</v>
      </c>
      <c r="G11" s="5">
        <v>71336.41</v>
      </c>
      <c r="H11" s="5">
        <v>97674.21</v>
      </c>
      <c r="I11" s="5">
        <v>157438.51</v>
      </c>
      <c r="J11" s="12">
        <f t="shared" si="0"/>
        <v>444160.16000000003</v>
      </c>
      <c r="K11" s="112"/>
    </row>
    <row r="12" spans="1:11" x14ac:dyDescent="0.25">
      <c r="A12" s="19" t="s">
        <v>94</v>
      </c>
      <c r="B12" s="35">
        <v>655.5</v>
      </c>
      <c r="C12" s="5">
        <v>11783.21</v>
      </c>
      <c r="D12" s="5">
        <v>17111.93</v>
      </c>
      <c r="E12" s="5">
        <v>21047.85</v>
      </c>
      <c r="F12" s="5">
        <v>51797.78</v>
      </c>
      <c r="G12" s="5">
        <v>77945.61</v>
      </c>
      <c r="H12" s="5">
        <v>66624.83</v>
      </c>
      <c r="I12" s="5">
        <v>154536.38</v>
      </c>
      <c r="J12" s="12">
        <f t="shared" si="0"/>
        <v>401503.09</v>
      </c>
      <c r="K12" s="112"/>
    </row>
    <row r="13" spans="1:11" x14ac:dyDescent="0.25">
      <c r="A13" s="19" t="s">
        <v>95</v>
      </c>
      <c r="B13" s="35">
        <v>63.03</v>
      </c>
      <c r="C13" s="5">
        <v>7995.91</v>
      </c>
      <c r="D13" s="5">
        <v>11896.4</v>
      </c>
      <c r="E13" s="5">
        <v>10070.31</v>
      </c>
      <c r="F13" s="5">
        <v>20205.830000000002</v>
      </c>
      <c r="G13" s="5">
        <v>35193.550000000003</v>
      </c>
      <c r="H13" s="5">
        <v>19947.8</v>
      </c>
      <c r="I13" s="5">
        <v>51494.03</v>
      </c>
      <c r="J13" s="12">
        <f t="shared" si="0"/>
        <v>156866.85999999999</v>
      </c>
      <c r="K13" s="112"/>
    </row>
    <row r="14" spans="1:11" x14ac:dyDescent="0.25">
      <c r="A14" s="19" t="s">
        <v>96</v>
      </c>
      <c r="B14" s="35">
        <v>283.48</v>
      </c>
      <c r="C14" s="5">
        <v>12101.8</v>
      </c>
      <c r="D14" s="5">
        <v>27411.57</v>
      </c>
      <c r="E14" s="5">
        <v>45400.52</v>
      </c>
      <c r="F14" s="5">
        <v>134583.29</v>
      </c>
      <c r="G14" s="5">
        <v>108067.25</v>
      </c>
      <c r="H14" s="5">
        <v>21743.919999999998</v>
      </c>
      <c r="I14" s="5">
        <v>201696.04</v>
      </c>
      <c r="J14" s="12">
        <f t="shared" si="0"/>
        <v>551287.87</v>
      </c>
      <c r="K14" s="112"/>
    </row>
    <row r="15" spans="1:11" x14ac:dyDescent="0.25">
      <c r="A15" s="19" t="s">
        <v>97</v>
      </c>
      <c r="B15" s="35">
        <v>293.83999999999997</v>
      </c>
      <c r="C15" s="5">
        <v>11530.75</v>
      </c>
      <c r="D15" s="5">
        <v>2344.17</v>
      </c>
      <c r="E15" s="5">
        <v>6193.8</v>
      </c>
      <c r="F15" s="5">
        <v>13089.32</v>
      </c>
      <c r="G15" s="5">
        <v>49627.040000000001</v>
      </c>
      <c r="H15" s="5">
        <v>19158.650000000001</v>
      </c>
      <c r="I15" s="5">
        <v>69069.39</v>
      </c>
      <c r="J15" s="12">
        <f t="shared" si="0"/>
        <v>171306.96000000002</v>
      </c>
      <c r="K15" s="112"/>
    </row>
    <row r="16" spans="1:11" x14ac:dyDescent="0.25">
      <c r="A16" s="19" t="s">
        <v>98</v>
      </c>
      <c r="B16" s="35">
        <v>453.18</v>
      </c>
      <c r="C16" s="5">
        <v>20169.34</v>
      </c>
      <c r="D16" s="5">
        <v>49121.19</v>
      </c>
      <c r="E16" s="5">
        <v>45806.400000000001</v>
      </c>
      <c r="F16" s="5">
        <v>88201.49</v>
      </c>
      <c r="G16" s="5">
        <v>69275.25</v>
      </c>
      <c r="H16" s="5">
        <v>28020.880000000001</v>
      </c>
      <c r="I16" s="5">
        <v>212810.09</v>
      </c>
      <c r="J16" s="12">
        <f t="shared" si="0"/>
        <v>513857.82000000007</v>
      </c>
      <c r="K16" s="112"/>
    </row>
    <row r="17" spans="1:11" x14ac:dyDescent="0.25">
      <c r="A17" s="20" t="s">
        <v>85</v>
      </c>
      <c r="B17" s="21">
        <f>SUM(B4:B16)</f>
        <v>10674.45</v>
      </c>
      <c r="C17" s="10">
        <f t="shared" ref="C17:J17" si="1">SUM(C4:C16)</f>
        <v>256537.52999999997</v>
      </c>
      <c r="D17" s="10">
        <f t="shared" si="1"/>
        <v>484979.36000000004</v>
      </c>
      <c r="E17" s="10">
        <f t="shared" si="1"/>
        <v>571096.41</v>
      </c>
      <c r="F17" s="10">
        <f t="shared" si="1"/>
        <v>1037646.33</v>
      </c>
      <c r="G17" s="10">
        <f t="shared" si="1"/>
        <v>1007306.0800000002</v>
      </c>
      <c r="H17" s="10">
        <f t="shared" si="1"/>
        <v>1155436.8399999999</v>
      </c>
      <c r="I17" s="10">
        <f t="shared" si="1"/>
        <v>1707283.16</v>
      </c>
      <c r="J17" s="13">
        <f t="shared" si="1"/>
        <v>6230960.1600000011</v>
      </c>
    </row>
    <row r="18" spans="1:11" x14ac:dyDescent="0.25">
      <c r="A18" s="48" t="s">
        <v>297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1" x14ac:dyDescent="0.25">
      <c r="A19" s="48" t="s">
        <v>129</v>
      </c>
      <c r="B19" s="40"/>
      <c r="C19" s="40"/>
      <c r="D19" s="40"/>
      <c r="E19" s="40"/>
      <c r="F19" s="40"/>
      <c r="G19" s="40"/>
      <c r="H19" s="40"/>
      <c r="I19" s="40"/>
      <c r="J19" s="40"/>
    </row>
    <row r="20" spans="1:11" x14ac:dyDescent="0.25">
      <c r="A20" s="48" t="str">
        <f>IF(1&lt;2,"Lecture : "&amp;ROUND(F5,0)&amp;" immigrés devenus français par acquisition sont employés. ","")</f>
        <v xml:space="preserve">Lecture : 458689 immigrés devenus français par acquisition sont employés. 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1" x14ac:dyDescent="0.25">
      <c r="A21" s="39" t="s">
        <v>747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1" x14ac:dyDescent="0.25">
      <c r="A22" s="44"/>
      <c r="B22" s="40"/>
      <c r="C22" s="40"/>
      <c r="D22" s="40"/>
      <c r="E22" s="40"/>
      <c r="F22" s="40"/>
      <c r="G22" s="40"/>
      <c r="H22" s="40"/>
      <c r="I22" s="40"/>
      <c r="J22" s="40"/>
    </row>
    <row r="24" spans="1:11" x14ac:dyDescent="0.25">
      <c r="A24" s="3" t="s">
        <v>70</v>
      </c>
    </row>
    <row r="25" spans="1:11" ht="36" x14ac:dyDescent="0.25">
      <c r="B25" s="14" t="s">
        <v>60</v>
      </c>
      <c r="C25" s="15" t="s">
        <v>61</v>
      </c>
      <c r="D25" s="15" t="s">
        <v>62</v>
      </c>
      <c r="E25" s="15" t="s">
        <v>63</v>
      </c>
      <c r="F25" s="15" t="s">
        <v>64</v>
      </c>
      <c r="G25" s="15" t="s">
        <v>65</v>
      </c>
      <c r="H25" s="15" t="s">
        <v>66</v>
      </c>
      <c r="I25" s="30" t="s">
        <v>67</v>
      </c>
      <c r="J25" s="16" t="s">
        <v>85</v>
      </c>
    </row>
    <row r="26" spans="1:11" x14ac:dyDescent="0.25">
      <c r="A26" s="17" t="s">
        <v>86</v>
      </c>
      <c r="B26" s="33">
        <v>406598.84</v>
      </c>
      <c r="C26" s="34">
        <v>1586976.8</v>
      </c>
      <c r="D26" s="34">
        <v>4480698.33</v>
      </c>
      <c r="E26" s="34">
        <v>6841719.8099999996</v>
      </c>
      <c r="F26" s="34">
        <v>7410695.2999999998</v>
      </c>
      <c r="G26" s="34">
        <v>5393621.7000000002</v>
      </c>
      <c r="H26" s="34">
        <v>13146596.1</v>
      </c>
      <c r="I26" s="34">
        <v>17971491.91</v>
      </c>
      <c r="J26" s="11">
        <f>SUM(B26:I26)</f>
        <v>57238398.790000007</v>
      </c>
      <c r="K26" s="112"/>
    </row>
    <row r="27" spans="1:11" x14ac:dyDescent="0.25">
      <c r="A27" s="19" t="s">
        <v>87</v>
      </c>
      <c r="B27" s="35">
        <v>847.16</v>
      </c>
      <c r="C27" s="5">
        <v>15796.47</v>
      </c>
      <c r="D27" s="5">
        <v>49641.3</v>
      </c>
      <c r="E27" s="5">
        <v>77205.88</v>
      </c>
      <c r="F27" s="5">
        <v>86122.53</v>
      </c>
      <c r="G27" s="5">
        <v>54872.89</v>
      </c>
      <c r="H27" s="5">
        <v>89840.93</v>
      </c>
      <c r="I27" s="5">
        <v>170180.72</v>
      </c>
      <c r="J27" s="12">
        <f t="shared" ref="J27:J38" si="2">SUM(B27:I27)</f>
        <v>544507.88</v>
      </c>
      <c r="K27" s="112"/>
    </row>
    <row r="28" spans="1:11" x14ac:dyDescent="0.25">
      <c r="A28" s="19" t="s">
        <v>88</v>
      </c>
      <c r="B28" s="35">
        <v>50.62</v>
      </c>
      <c r="C28" s="5">
        <v>2371.5700000000002</v>
      </c>
      <c r="D28" s="5">
        <v>1709.93</v>
      </c>
      <c r="E28" s="5">
        <v>5144.6499999999996</v>
      </c>
      <c r="F28" s="5">
        <v>7009.56</v>
      </c>
      <c r="G28" s="5">
        <v>9794.69</v>
      </c>
      <c r="H28" s="5">
        <v>829.06</v>
      </c>
      <c r="I28" s="5">
        <v>44210.83</v>
      </c>
      <c r="J28" s="12">
        <f t="shared" si="2"/>
        <v>71120.91</v>
      </c>
      <c r="K28" s="112"/>
    </row>
    <row r="29" spans="1:11" x14ac:dyDescent="0.25">
      <c r="A29" s="19" t="s">
        <v>89</v>
      </c>
      <c r="B29" s="35">
        <v>20.350000000000001</v>
      </c>
      <c r="C29" s="5">
        <v>841.42</v>
      </c>
      <c r="D29" s="5">
        <v>717.33</v>
      </c>
      <c r="E29" s="5">
        <v>1245.94</v>
      </c>
      <c r="F29" s="5">
        <v>1173.99</v>
      </c>
      <c r="G29" s="5">
        <v>2046.24</v>
      </c>
      <c r="H29" s="5">
        <v>1857.65</v>
      </c>
      <c r="I29" s="5">
        <v>10640.61</v>
      </c>
      <c r="J29" s="12">
        <f t="shared" si="2"/>
        <v>18543.53</v>
      </c>
      <c r="K29" s="112"/>
    </row>
    <row r="30" spans="1:11" x14ac:dyDescent="0.25">
      <c r="A30" s="19" t="s">
        <v>90</v>
      </c>
      <c r="B30" s="35">
        <v>5.89</v>
      </c>
      <c r="C30" s="5">
        <v>383.39</v>
      </c>
      <c r="D30" s="5">
        <v>694.64</v>
      </c>
      <c r="E30" s="5">
        <v>1130.1500000000001</v>
      </c>
      <c r="F30" s="5">
        <v>1044.1099999999999</v>
      </c>
      <c r="G30" s="5">
        <v>1369.63</v>
      </c>
      <c r="H30" s="5">
        <v>746.09</v>
      </c>
      <c r="I30" s="5">
        <v>8714.2000000000007</v>
      </c>
      <c r="J30" s="12">
        <f t="shared" si="2"/>
        <v>14088.100000000002</v>
      </c>
      <c r="K30" s="112"/>
    </row>
    <row r="31" spans="1:11" x14ac:dyDescent="0.25">
      <c r="A31" s="19" t="s">
        <v>91</v>
      </c>
      <c r="B31" s="35">
        <v>86.6</v>
      </c>
      <c r="C31" s="5">
        <v>362.82</v>
      </c>
      <c r="D31" s="5">
        <v>1171.0999999999999</v>
      </c>
      <c r="E31" s="5">
        <v>1219.47</v>
      </c>
      <c r="F31" s="5">
        <v>1194.8</v>
      </c>
      <c r="G31" s="5">
        <v>1112.05</v>
      </c>
      <c r="H31" s="5">
        <v>2155.31</v>
      </c>
      <c r="I31" s="5">
        <v>50454.74</v>
      </c>
      <c r="J31" s="12">
        <f t="shared" si="2"/>
        <v>57756.89</v>
      </c>
      <c r="K31" s="112"/>
    </row>
    <row r="32" spans="1:11" x14ac:dyDescent="0.25">
      <c r="A32" s="19" t="s">
        <v>92</v>
      </c>
      <c r="B32" s="35">
        <v>10.14</v>
      </c>
      <c r="C32" s="5">
        <v>155.72999999999999</v>
      </c>
      <c r="D32" s="5">
        <v>420.61</v>
      </c>
      <c r="E32" s="5">
        <v>417.2</v>
      </c>
      <c r="F32" s="5">
        <v>473.74</v>
      </c>
      <c r="G32" s="5">
        <v>534.78</v>
      </c>
      <c r="H32" s="5">
        <v>1219.76</v>
      </c>
      <c r="I32" s="5">
        <v>27932.82</v>
      </c>
      <c r="J32" s="12">
        <f t="shared" si="2"/>
        <v>31164.78</v>
      </c>
      <c r="K32" s="112"/>
    </row>
    <row r="33" spans="1:11" x14ac:dyDescent="0.25">
      <c r="A33" s="19" t="s">
        <v>93</v>
      </c>
      <c r="B33" s="35">
        <v>0</v>
      </c>
      <c r="C33" s="5">
        <v>481.75</v>
      </c>
      <c r="D33" s="5">
        <v>371.57</v>
      </c>
      <c r="E33" s="5">
        <v>819.04</v>
      </c>
      <c r="F33" s="5">
        <v>1799.26</v>
      </c>
      <c r="G33" s="5">
        <v>2254.77</v>
      </c>
      <c r="H33" s="5">
        <v>1538.84</v>
      </c>
      <c r="I33" s="5">
        <v>66198.11</v>
      </c>
      <c r="J33" s="12">
        <f t="shared" si="2"/>
        <v>73463.34</v>
      </c>
      <c r="K33" s="112"/>
    </row>
    <row r="34" spans="1:11" x14ac:dyDescent="0.25">
      <c r="A34" s="19" t="s">
        <v>94</v>
      </c>
      <c r="B34" s="35">
        <v>28.06</v>
      </c>
      <c r="C34" s="5">
        <v>207.44</v>
      </c>
      <c r="D34" s="5">
        <v>329.75</v>
      </c>
      <c r="E34" s="5">
        <v>443.28</v>
      </c>
      <c r="F34" s="5">
        <v>823.5</v>
      </c>
      <c r="G34" s="5">
        <v>1015.93</v>
      </c>
      <c r="H34" s="5">
        <v>620.41</v>
      </c>
      <c r="I34" s="5">
        <v>66648.22</v>
      </c>
      <c r="J34" s="12">
        <f t="shared" si="2"/>
        <v>70116.59</v>
      </c>
      <c r="K34" s="112"/>
    </row>
    <row r="35" spans="1:11" x14ac:dyDescent="0.25">
      <c r="A35" s="19" t="s">
        <v>95</v>
      </c>
      <c r="B35" s="35">
        <v>4.95</v>
      </c>
      <c r="C35" s="5">
        <v>230.81</v>
      </c>
      <c r="D35" s="5">
        <v>365.98</v>
      </c>
      <c r="E35" s="5">
        <v>454.53</v>
      </c>
      <c r="F35" s="5">
        <v>711.56</v>
      </c>
      <c r="G35" s="5">
        <v>951.37</v>
      </c>
      <c r="H35" s="5">
        <v>328.64</v>
      </c>
      <c r="I35" s="5">
        <v>27464.41</v>
      </c>
      <c r="J35" s="12">
        <f t="shared" si="2"/>
        <v>30512.25</v>
      </c>
      <c r="K35" s="112"/>
    </row>
    <row r="36" spans="1:11" x14ac:dyDescent="0.25">
      <c r="A36" s="19" t="s">
        <v>96</v>
      </c>
      <c r="B36" s="35">
        <v>0</v>
      </c>
      <c r="C36" s="5">
        <v>270.27</v>
      </c>
      <c r="D36" s="5">
        <v>380.95</v>
      </c>
      <c r="E36" s="5">
        <v>489.11</v>
      </c>
      <c r="F36" s="5">
        <v>1317.08</v>
      </c>
      <c r="G36" s="5">
        <v>1019.93</v>
      </c>
      <c r="H36" s="5">
        <v>432.54</v>
      </c>
      <c r="I36" s="5">
        <v>140994.19</v>
      </c>
      <c r="J36" s="12">
        <f t="shared" si="2"/>
        <v>144904.07</v>
      </c>
      <c r="K36" s="112"/>
    </row>
    <row r="37" spans="1:11" x14ac:dyDescent="0.25">
      <c r="A37" s="19" t="s">
        <v>97</v>
      </c>
      <c r="B37" s="35">
        <v>0</v>
      </c>
      <c r="C37" s="5">
        <v>146.47</v>
      </c>
      <c r="D37" s="5">
        <v>80.59</v>
      </c>
      <c r="E37" s="5">
        <v>189.19</v>
      </c>
      <c r="F37" s="5">
        <v>266.36</v>
      </c>
      <c r="G37" s="5">
        <v>568.92999999999995</v>
      </c>
      <c r="H37" s="5">
        <v>127.8</v>
      </c>
      <c r="I37" s="5">
        <v>38645.279999999999</v>
      </c>
      <c r="J37" s="12">
        <f t="shared" si="2"/>
        <v>40024.619999999995</v>
      </c>
      <c r="K37" s="112"/>
    </row>
    <row r="38" spans="1:11" x14ac:dyDescent="0.25">
      <c r="A38" s="19" t="s">
        <v>98</v>
      </c>
      <c r="B38" s="35">
        <v>5.15</v>
      </c>
      <c r="C38" s="5">
        <v>174.89</v>
      </c>
      <c r="D38" s="5">
        <v>711.18</v>
      </c>
      <c r="E38" s="5">
        <v>648.16999999999996</v>
      </c>
      <c r="F38" s="5">
        <v>801.34</v>
      </c>
      <c r="G38" s="5">
        <v>578.51</v>
      </c>
      <c r="H38" s="5">
        <v>973.17</v>
      </c>
      <c r="I38" s="5">
        <v>68725.3</v>
      </c>
      <c r="J38" s="12">
        <f t="shared" si="2"/>
        <v>72617.710000000006</v>
      </c>
      <c r="K38" s="112"/>
    </row>
    <row r="39" spans="1:11" x14ac:dyDescent="0.25">
      <c r="A39" s="20" t="s">
        <v>85</v>
      </c>
      <c r="B39" s="21">
        <f>SUM(B26:B38)</f>
        <v>407657.76</v>
      </c>
      <c r="C39" s="10">
        <f t="shared" ref="C39" si="3">SUM(C26:C38)</f>
        <v>1608399.8299999998</v>
      </c>
      <c r="D39" s="10">
        <f t="shared" ref="D39" si="4">SUM(D26:D38)</f>
        <v>4537293.26</v>
      </c>
      <c r="E39" s="10">
        <f t="shared" ref="E39" si="5">SUM(E26:E38)</f>
        <v>6931126.4200000018</v>
      </c>
      <c r="F39" s="10">
        <f t="shared" ref="F39" si="6">SUM(F26:F38)</f>
        <v>7513433.1299999999</v>
      </c>
      <c r="G39" s="10">
        <f t="shared" ref="G39" si="7">SUM(G26:G38)</f>
        <v>5469741.419999999</v>
      </c>
      <c r="H39" s="10">
        <f t="shared" ref="H39" si="8">SUM(H26:H38)</f>
        <v>13247266.300000001</v>
      </c>
      <c r="I39" s="10">
        <f t="shared" ref="I39" si="9">SUM(I26:I38)</f>
        <v>18692301.339999996</v>
      </c>
      <c r="J39" s="13">
        <f t="shared" ref="J39" si="10">SUM(J26:J38)</f>
        <v>58407219.460000016</v>
      </c>
    </row>
    <row r="40" spans="1:11" x14ac:dyDescent="0.25">
      <c r="A40" s="48" t="s">
        <v>129</v>
      </c>
      <c r="B40" s="40"/>
      <c r="C40" s="40"/>
      <c r="D40" s="40"/>
      <c r="E40" s="40"/>
      <c r="F40" s="40"/>
      <c r="G40" s="40"/>
      <c r="H40" s="40"/>
      <c r="I40" s="40"/>
      <c r="J40" s="40"/>
    </row>
    <row r="41" spans="1:11" x14ac:dyDescent="0.25">
      <c r="A41" s="48" t="str">
        <f>IF(1&lt;2,"Lecture : "&amp;ROUND(F27,0)&amp;" non immigrés devenus français par acquisition (individus nés en France de nationalité étrangère) sont employés. ","")</f>
        <v xml:space="preserve">Lecture : 86123 non immigrés devenus français par acquisition (individus nés en France de nationalité étrangère) sont employés. 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1" x14ac:dyDescent="0.25">
      <c r="A42" s="39" t="s">
        <v>747</v>
      </c>
      <c r="B42" s="40"/>
      <c r="C42" s="40"/>
      <c r="D42" s="40"/>
      <c r="E42" s="40"/>
      <c r="F42" s="40"/>
      <c r="G42" s="40"/>
      <c r="H42" s="40"/>
      <c r="I42" s="40"/>
      <c r="J42" s="40"/>
    </row>
    <row r="43" spans="1:11" x14ac:dyDescent="0.25">
      <c r="A43" s="44"/>
      <c r="B43" s="40"/>
      <c r="C43" s="40"/>
      <c r="D43" s="40"/>
      <c r="E43" s="40"/>
      <c r="F43" s="40"/>
      <c r="G43" s="40"/>
      <c r="H43" s="40"/>
      <c r="I43" s="40"/>
      <c r="J43" s="40"/>
    </row>
    <row r="45" spans="1:11" x14ac:dyDescent="0.25">
      <c r="A45" s="3" t="s">
        <v>28</v>
      </c>
    </row>
    <row r="46" spans="1:11" ht="36" x14ac:dyDescent="0.25">
      <c r="B46" s="14" t="s">
        <v>60</v>
      </c>
      <c r="C46" s="15" t="s">
        <v>61</v>
      </c>
      <c r="D46" s="15" t="s">
        <v>62</v>
      </c>
      <c r="E46" s="15" t="s">
        <v>63</v>
      </c>
      <c r="F46" s="15" t="s">
        <v>64</v>
      </c>
      <c r="G46" s="15" t="s">
        <v>65</v>
      </c>
      <c r="H46" s="15" t="s">
        <v>66</v>
      </c>
      <c r="I46" s="30" t="s">
        <v>67</v>
      </c>
      <c r="J46" s="16" t="s">
        <v>85</v>
      </c>
    </row>
    <row r="47" spans="1:11" x14ac:dyDescent="0.25">
      <c r="A47" s="17" t="s">
        <v>86</v>
      </c>
      <c r="B47" s="33">
        <f t="shared" ref="B47:B60" si="11">B4+B26</f>
        <v>406598.84</v>
      </c>
      <c r="C47" s="34">
        <f t="shared" ref="C47:J47" si="12">C4+C26</f>
        <v>1586976.8</v>
      </c>
      <c r="D47" s="34">
        <f t="shared" si="12"/>
        <v>4480698.33</v>
      </c>
      <c r="E47" s="34">
        <f t="shared" si="12"/>
        <v>6841719.8099999996</v>
      </c>
      <c r="F47" s="34">
        <f t="shared" si="12"/>
        <v>7410695.2999999998</v>
      </c>
      <c r="G47" s="34">
        <f t="shared" si="12"/>
        <v>5393621.7000000002</v>
      </c>
      <c r="H47" s="34">
        <f t="shared" si="12"/>
        <v>13146596.1</v>
      </c>
      <c r="I47" s="34">
        <f t="shared" si="12"/>
        <v>17971491.91</v>
      </c>
      <c r="J47" s="11">
        <f t="shared" si="12"/>
        <v>57238398.790000007</v>
      </c>
    </row>
    <row r="48" spans="1:11" x14ac:dyDescent="0.25">
      <c r="A48" s="19" t="s">
        <v>87</v>
      </c>
      <c r="B48" s="35">
        <f t="shared" si="11"/>
        <v>4200.2700000000004</v>
      </c>
      <c r="C48" s="5">
        <f t="shared" ref="C48:J60" si="13">C5+C27</f>
        <v>121353.7</v>
      </c>
      <c r="D48" s="5">
        <f t="shared" si="13"/>
        <v>276693.98</v>
      </c>
      <c r="E48" s="5">
        <f t="shared" si="13"/>
        <v>348511.73</v>
      </c>
      <c r="F48" s="5">
        <f t="shared" si="13"/>
        <v>544811.98</v>
      </c>
      <c r="G48" s="5">
        <f t="shared" si="13"/>
        <v>394715.28</v>
      </c>
      <c r="H48" s="5">
        <f t="shared" si="13"/>
        <v>637182.68999999994</v>
      </c>
      <c r="I48" s="5">
        <f t="shared" si="13"/>
        <v>622365.17000000004</v>
      </c>
      <c r="J48" s="12">
        <f t="shared" si="13"/>
        <v>2949834.8</v>
      </c>
    </row>
    <row r="49" spans="1:10" x14ac:dyDescent="0.25">
      <c r="A49" s="19" t="s">
        <v>88</v>
      </c>
      <c r="B49" s="35">
        <f t="shared" si="11"/>
        <v>892.02</v>
      </c>
      <c r="C49" s="5">
        <f t="shared" si="13"/>
        <v>24783.05</v>
      </c>
      <c r="D49" s="5">
        <f t="shared" si="13"/>
        <v>14125.03</v>
      </c>
      <c r="E49" s="5">
        <f t="shared" si="13"/>
        <v>36813.1</v>
      </c>
      <c r="F49" s="5">
        <f t="shared" si="13"/>
        <v>89905.099999999991</v>
      </c>
      <c r="G49" s="5">
        <f t="shared" si="13"/>
        <v>137517.82</v>
      </c>
      <c r="H49" s="5">
        <f t="shared" si="13"/>
        <v>122934.41</v>
      </c>
      <c r="I49" s="5">
        <f t="shared" si="13"/>
        <v>121500.87</v>
      </c>
      <c r="J49" s="12">
        <f t="shared" si="13"/>
        <v>548471.39999999991</v>
      </c>
    </row>
    <row r="50" spans="1:10" x14ac:dyDescent="0.25">
      <c r="A50" s="19" t="s">
        <v>89</v>
      </c>
      <c r="B50" s="35">
        <f t="shared" si="11"/>
        <v>232.25</v>
      </c>
      <c r="C50" s="5">
        <f t="shared" si="13"/>
        <v>7123.36</v>
      </c>
      <c r="D50" s="5">
        <f t="shared" si="13"/>
        <v>20776.18</v>
      </c>
      <c r="E50" s="5">
        <f t="shared" si="13"/>
        <v>15828.17</v>
      </c>
      <c r="F50" s="5">
        <f t="shared" si="13"/>
        <v>18164.570000000003</v>
      </c>
      <c r="G50" s="5">
        <f t="shared" si="13"/>
        <v>20837.34</v>
      </c>
      <c r="H50" s="5">
        <f t="shared" si="13"/>
        <v>60274.66</v>
      </c>
      <c r="I50" s="5">
        <f t="shared" si="13"/>
        <v>59343.74</v>
      </c>
      <c r="J50" s="12">
        <f t="shared" si="13"/>
        <v>202580.27000000002</v>
      </c>
    </row>
    <row r="51" spans="1:10" x14ac:dyDescent="0.25">
      <c r="A51" s="19" t="s">
        <v>90</v>
      </c>
      <c r="B51" s="35">
        <f t="shared" si="11"/>
        <v>327.39999999999998</v>
      </c>
      <c r="C51" s="5">
        <f t="shared" si="13"/>
        <v>4268.78</v>
      </c>
      <c r="D51" s="5">
        <f t="shared" si="13"/>
        <v>15289.39</v>
      </c>
      <c r="E51" s="5">
        <f t="shared" si="13"/>
        <v>15231.19</v>
      </c>
      <c r="F51" s="5">
        <f t="shared" si="13"/>
        <v>15028.79</v>
      </c>
      <c r="G51" s="5">
        <f t="shared" si="13"/>
        <v>19718.830000000002</v>
      </c>
      <c r="H51" s="5">
        <f t="shared" si="13"/>
        <v>42264.759999999995</v>
      </c>
      <c r="I51" s="5">
        <f t="shared" si="13"/>
        <v>51047.180000000008</v>
      </c>
      <c r="J51" s="12">
        <f t="shared" si="13"/>
        <v>163176.32000000001</v>
      </c>
    </row>
    <row r="52" spans="1:10" x14ac:dyDescent="0.25">
      <c r="A52" s="19" t="s">
        <v>91</v>
      </c>
      <c r="B52" s="35">
        <f t="shared" si="11"/>
        <v>3573.77</v>
      </c>
      <c r="C52" s="5">
        <f t="shared" si="13"/>
        <v>35330.839999999997</v>
      </c>
      <c r="D52" s="5">
        <f t="shared" si="13"/>
        <v>76412.86</v>
      </c>
      <c r="E52" s="5">
        <f t="shared" si="13"/>
        <v>70434.37</v>
      </c>
      <c r="F52" s="5">
        <f t="shared" si="13"/>
        <v>68276.13</v>
      </c>
      <c r="G52" s="5">
        <f t="shared" si="13"/>
        <v>66135.399999999994</v>
      </c>
      <c r="H52" s="5">
        <f t="shared" si="13"/>
        <v>115101.9</v>
      </c>
      <c r="I52" s="5">
        <f t="shared" si="13"/>
        <v>199324.65</v>
      </c>
      <c r="J52" s="12">
        <f t="shared" si="13"/>
        <v>634589.92000000004</v>
      </c>
    </row>
    <row r="53" spans="1:10" x14ac:dyDescent="0.25">
      <c r="A53" s="19" t="s">
        <v>92</v>
      </c>
      <c r="B53" s="35">
        <f t="shared" si="11"/>
        <v>599.83000000000004</v>
      </c>
      <c r="C53" s="5">
        <f t="shared" si="13"/>
        <v>6442.8499999999995</v>
      </c>
      <c r="D53" s="5">
        <f t="shared" si="13"/>
        <v>12875.24</v>
      </c>
      <c r="E53" s="5">
        <f t="shared" si="13"/>
        <v>17193.8</v>
      </c>
      <c r="F53" s="5">
        <f t="shared" si="13"/>
        <v>26780.52</v>
      </c>
      <c r="G53" s="5">
        <f t="shared" si="13"/>
        <v>26666.579999999998</v>
      </c>
      <c r="H53" s="5">
        <f t="shared" si="13"/>
        <v>21156.929999999997</v>
      </c>
      <c r="I53" s="5">
        <f t="shared" si="13"/>
        <v>118791.03</v>
      </c>
      <c r="J53" s="12">
        <f t="shared" si="13"/>
        <v>230506.78</v>
      </c>
    </row>
    <row r="54" spans="1:10" x14ac:dyDescent="0.25">
      <c r="A54" s="19" t="s">
        <v>93</v>
      </c>
      <c r="B54" s="35">
        <f t="shared" si="11"/>
        <v>120.64</v>
      </c>
      <c r="C54" s="5">
        <f t="shared" si="13"/>
        <v>14047.09</v>
      </c>
      <c r="D54" s="5">
        <f t="shared" si="13"/>
        <v>15647.9</v>
      </c>
      <c r="E54" s="5">
        <f t="shared" si="13"/>
        <v>25747.5</v>
      </c>
      <c r="F54" s="5">
        <f t="shared" si="13"/>
        <v>65619.520000000004</v>
      </c>
      <c r="G54" s="5">
        <f t="shared" si="13"/>
        <v>73591.180000000008</v>
      </c>
      <c r="H54" s="5">
        <f t="shared" si="13"/>
        <v>99213.05</v>
      </c>
      <c r="I54" s="5">
        <f t="shared" si="13"/>
        <v>223636.62</v>
      </c>
      <c r="J54" s="12">
        <f t="shared" si="13"/>
        <v>517623.5</v>
      </c>
    </row>
    <row r="55" spans="1:10" x14ac:dyDescent="0.25">
      <c r="A55" s="19" t="s">
        <v>94</v>
      </c>
      <c r="B55" s="35">
        <f t="shared" si="11"/>
        <v>683.56</v>
      </c>
      <c r="C55" s="5">
        <f t="shared" si="13"/>
        <v>11990.65</v>
      </c>
      <c r="D55" s="5">
        <f t="shared" si="13"/>
        <v>17441.68</v>
      </c>
      <c r="E55" s="5">
        <f t="shared" si="13"/>
        <v>21491.129999999997</v>
      </c>
      <c r="F55" s="5">
        <f t="shared" si="13"/>
        <v>52621.279999999999</v>
      </c>
      <c r="G55" s="5">
        <f t="shared" si="13"/>
        <v>78961.539999999994</v>
      </c>
      <c r="H55" s="5">
        <f t="shared" si="13"/>
        <v>67245.240000000005</v>
      </c>
      <c r="I55" s="5">
        <f t="shared" si="13"/>
        <v>221184.6</v>
      </c>
      <c r="J55" s="12">
        <f t="shared" si="13"/>
        <v>471619.68000000005</v>
      </c>
    </row>
    <row r="56" spans="1:10" x14ac:dyDescent="0.25">
      <c r="A56" s="19" t="s">
        <v>95</v>
      </c>
      <c r="B56" s="35">
        <f t="shared" si="11"/>
        <v>67.98</v>
      </c>
      <c r="C56" s="5">
        <f t="shared" si="13"/>
        <v>8226.7199999999993</v>
      </c>
      <c r="D56" s="5">
        <f t="shared" si="13"/>
        <v>12262.38</v>
      </c>
      <c r="E56" s="5">
        <f t="shared" si="13"/>
        <v>10524.84</v>
      </c>
      <c r="F56" s="5">
        <f t="shared" si="13"/>
        <v>20917.390000000003</v>
      </c>
      <c r="G56" s="5">
        <f t="shared" si="13"/>
        <v>36144.920000000006</v>
      </c>
      <c r="H56" s="5">
        <f t="shared" si="13"/>
        <v>20276.439999999999</v>
      </c>
      <c r="I56" s="5">
        <f t="shared" si="13"/>
        <v>78958.44</v>
      </c>
      <c r="J56" s="12">
        <f t="shared" si="13"/>
        <v>187379.11</v>
      </c>
    </row>
    <row r="57" spans="1:10" x14ac:dyDescent="0.25">
      <c r="A57" s="19" t="s">
        <v>96</v>
      </c>
      <c r="B57" s="35">
        <f t="shared" si="11"/>
        <v>283.48</v>
      </c>
      <c r="C57" s="5">
        <f t="shared" si="13"/>
        <v>12372.07</v>
      </c>
      <c r="D57" s="5">
        <f t="shared" si="13"/>
        <v>27792.52</v>
      </c>
      <c r="E57" s="5">
        <f t="shared" si="13"/>
        <v>45889.63</v>
      </c>
      <c r="F57" s="5">
        <f t="shared" si="13"/>
        <v>135900.37</v>
      </c>
      <c r="G57" s="5">
        <f t="shared" si="13"/>
        <v>109087.18</v>
      </c>
      <c r="H57" s="5">
        <f t="shared" si="13"/>
        <v>22176.46</v>
      </c>
      <c r="I57" s="5">
        <f t="shared" si="13"/>
        <v>342690.23</v>
      </c>
      <c r="J57" s="12">
        <f t="shared" si="13"/>
        <v>696191.94</v>
      </c>
    </row>
    <row r="58" spans="1:10" x14ac:dyDescent="0.25">
      <c r="A58" s="19" t="s">
        <v>97</v>
      </c>
      <c r="B58" s="35">
        <f t="shared" si="11"/>
        <v>293.83999999999997</v>
      </c>
      <c r="C58" s="5">
        <f t="shared" si="13"/>
        <v>11677.22</v>
      </c>
      <c r="D58" s="5">
        <f t="shared" si="13"/>
        <v>2424.7600000000002</v>
      </c>
      <c r="E58" s="5">
        <f t="shared" si="13"/>
        <v>6382.99</v>
      </c>
      <c r="F58" s="5">
        <f t="shared" si="13"/>
        <v>13355.68</v>
      </c>
      <c r="G58" s="5">
        <f t="shared" si="13"/>
        <v>50195.97</v>
      </c>
      <c r="H58" s="5">
        <f t="shared" si="13"/>
        <v>19286.45</v>
      </c>
      <c r="I58" s="5">
        <f t="shared" si="13"/>
        <v>107714.67</v>
      </c>
      <c r="J58" s="12">
        <f t="shared" si="13"/>
        <v>211331.58000000002</v>
      </c>
    </row>
    <row r="59" spans="1:10" x14ac:dyDescent="0.25">
      <c r="A59" s="19" t="s">
        <v>98</v>
      </c>
      <c r="B59" s="35">
        <f t="shared" si="11"/>
        <v>458.33</v>
      </c>
      <c r="C59" s="5">
        <f t="shared" si="13"/>
        <v>20344.23</v>
      </c>
      <c r="D59" s="5">
        <f t="shared" si="13"/>
        <v>49832.37</v>
      </c>
      <c r="E59" s="5">
        <f t="shared" si="13"/>
        <v>46454.57</v>
      </c>
      <c r="F59" s="5">
        <f t="shared" si="13"/>
        <v>89002.83</v>
      </c>
      <c r="G59" s="5">
        <f t="shared" si="13"/>
        <v>69853.759999999995</v>
      </c>
      <c r="H59" s="5">
        <f t="shared" si="13"/>
        <v>28994.05</v>
      </c>
      <c r="I59" s="5">
        <f t="shared" si="13"/>
        <v>281535.39</v>
      </c>
      <c r="J59" s="12">
        <f t="shared" si="13"/>
        <v>586475.53</v>
      </c>
    </row>
    <row r="60" spans="1:10" x14ac:dyDescent="0.25">
      <c r="A60" s="20" t="s">
        <v>85</v>
      </c>
      <c r="B60" s="21">
        <f t="shared" si="11"/>
        <v>418332.21</v>
      </c>
      <c r="C60" s="10">
        <f t="shared" si="13"/>
        <v>1864937.3599999999</v>
      </c>
      <c r="D60" s="10">
        <f t="shared" si="13"/>
        <v>5022272.62</v>
      </c>
      <c r="E60" s="10">
        <f t="shared" si="13"/>
        <v>7502222.8300000019</v>
      </c>
      <c r="F60" s="10">
        <f t="shared" si="13"/>
        <v>8551079.459999999</v>
      </c>
      <c r="G60" s="10">
        <f t="shared" si="13"/>
        <v>6477047.4999999991</v>
      </c>
      <c r="H60" s="10">
        <f t="shared" si="13"/>
        <v>14402703.140000001</v>
      </c>
      <c r="I60" s="10">
        <f t="shared" si="13"/>
        <v>20399584.499999996</v>
      </c>
      <c r="J60" s="13">
        <f t="shared" si="13"/>
        <v>64638179.62000002</v>
      </c>
    </row>
    <row r="61" spans="1:10" x14ac:dyDescent="0.25">
      <c r="A61" s="48" t="s">
        <v>129</v>
      </c>
    </row>
    <row r="62" spans="1:10" x14ac:dyDescent="0.25">
      <c r="A62" s="39" t="s">
        <v>747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/>
  </sheetViews>
  <sheetFormatPr baseColWidth="10" defaultRowHeight="15" x14ac:dyDescent="0.25"/>
  <cols>
    <col min="1" max="1" width="12.85546875" style="2" customWidth="1"/>
    <col min="2" max="4" width="32.42578125" style="2" customWidth="1"/>
    <col min="5" max="5" width="22.140625" style="2" customWidth="1"/>
    <col min="6" max="16384" width="11.42578125" style="2"/>
  </cols>
  <sheetData>
    <row r="1" spans="1:5" x14ac:dyDescent="0.25">
      <c r="A1" s="1" t="s">
        <v>318</v>
      </c>
    </row>
    <row r="2" spans="1:5" x14ac:dyDescent="0.25">
      <c r="A2" s="3" t="s">
        <v>69</v>
      </c>
    </row>
    <row r="3" spans="1:5" ht="24" x14ac:dyDescent="0.25">
      <c r="A3" s="57"/>
      <c r="B3" s="75" t="s">
        <v>304</v>
      </c>
      <c r="C3" s="76" t="s">
        <v>305</v>
      </c>
      <c r="D3" s="77" t="s">
        <v>306</v>
      </c>
      <c r="E3" s="30" t="s">
        <v>85</v>
      </c>
    </row>
    <row r="4" spans="1:5" x14ac:dyDescent="0.25">
      <c r="A4" s="45" t="s">
        <v>307</v>
      </c>
      <c r="B4" s="33">
        <f>For1_H!B4+For1_F!B4</f>
        <v>9007.06</v>
      </c>
      <c r="C4" s="34">
        <f>For1_H!C4+For1_F!C4</f>
        <v>1618.68</v>
      </c>
      <c r="D4" s="80">
        <f>For1_H!D4+For1_F!D4</f>
        <v>310.77999999999997</v>
      </c>
      <c r="E4" s="11">
        <f>SUM(B4:D4)</f>
        <v>10936.52</v>
      </c>
    </row>
    <row r="5" spans="1:5" x14ac:dyDescent="0.25">
      <c r="A5" s="46" t="s">
        <v>308</v>
      </c>
      <c r="B5" s="35">
        <f>For1_H!B5+For1_F!B5</f>
        <v>3643.51</v>
      </c>
      <c r="C5" s="5">
        <f>For1_H!C5+For1_F!C5</f>
        <v>8705.89</v>
      </c>
      <c r="D5" s="81">
        <f>For1_H!D5+For1_F!D5</f>
        <v>1057.3999999999999</v>
      </c>
      <c r="E5" s="12">
        <f t="shared" ref="E5:E14" si="0">SUM(B5:D5)</f>
        <v>13406.8</v>
      </c>
    </row>
    <row r="6" spans="1:5" x14ac:dyDescent="0.25">
      <c r="A6" s="46" t="s">
        <v>309</v>
      </c>
      <c r="B6" s="35">
        <f>For1_H!B6+For1_F!B6</f>
        <v>1556.38</v>
      </c>
      <c r="C6" s="5">
        <f>For1_H!C6+For1_F!C6</f>
        <v>12887.369999999999</v>
      </c>
      <c r="D6" s="81">
        <f>For1_H!D6+For1_F!D6</f>
        <v>2011.06</v>
      </c>
      <c r="E6" s="12">
        <f t="shared" si="0"/>
        <v>16454.810000000001</v>
      </c>
    </row>
    <row r="7" spans="1:5" x14ac:dyDescent="0.25">
      <c r="A7" s="46" t="s">
        <v>310</v>
      </c>
      <c r="B7" s="35">
        <f>For1_H!B7+For1_F!B7</f>
        <v>1384.88</v>
      </c>
      <c r="C7" s="5">
        <f>For1_H!C7+For1_F!C7</f>
        <v>15063.7</v>
      </c>
      <c r="D7" s="81">
        <f>For1_H!D7+For1_F!D7</f>
        <v>2100.6</v>
      </c>
      <c r="E7" s="12">
        <f t="shared" si="0"/>
        <v>18549.18</v>
      </c>
    </row>
    <row r="8" spans="1:5" x14ac:dyDescent="0.25">
      <c r="A8" s="46" t="s">
        <v>311</v>
      </c>
      <c r="B8" s="35">
        <f>For1_H!B8+For1_F!B8</f>
        <v>5276.58</v>
      </c>
      <c r="C8" s="5">
        <f>For1_H!C8+For1_F!C8</f>
        <v>101419.48999999999</v>
      </c>
      <c r="D8" s="81">
        <f>For1_H!D8+For1_F!D8</f>
        <v>16550.900000000001</v>
      </c>
      <c r="E8" s="12">
        <f t="shared" si="0"/>
        <v>123246.97</v>
      </c>
    </row>
    <row r="9" spans="1:5" x14ac:dyDescent="0.25">
      <c r="A9" s="46" t="s">
        <v>312</v>
      </c>
      <c r="B9" s="35">
        <f>For1_H!B9+For1_F!B9</f>
        <v>4326.6900000000005</v>
      </c>
      <c r="C9" s="5">
        <f>For1_H!C9+For1_F!C9</f>
        <v>84445.57</v>
      </c>
      <c r="D9" s="81">
        <f>For1_H!D9+For1_F!D9</f>
        <v>31407.61</v>
      </c>
      <c r="E9" s="12">
        <f t="shared" si="0"/>
        <v>120179.87000000001</v>
      </c>
    </row>
    <row r="10" spans="1:5" x14ac:dyDescent="0.25">
      <c r="A10" s="46" t="s">
        <v>313</v>
      </c>
      <c r="B10" s="35">
        <f>For1_H!B10+For1_F!B10</f>
        <v>10089.299999999999</v>
      </c>
      <c r="C10" s="5">
        <f>For1_H!C10+For1_F!C10</f>
        <v>60058.94</v>
      </c>
      <c r="D10" s="81">
        <f>For1_H!D10+For1_F!D10</f>
        <v>45595.13</v>
      </c>
      <c r="E10" s="12">
        <f t="shared" si="0"/>
        <v>115743.37</v>
      </c>
    </row>
    <row r="11" spans="1:5" x14ac:dyDescent="0.25">
      <c r="A11" s="46" t="s">
        <v>314</v>
      </c>
      <c r="B11" s="35">
        <f>For1_H!B11+For1_F!B11</f>
        <v>181530.76</v>
      </c>
      <c r="C11" s="5">
        <f>For1_H!C11+For1_F!C11</f>
        <v>136934.94</v>
      </c>
      <c r="D11" s="81">
        <f>For1_H!D11+For1_F!D11</f>
        <v>94524.25</v>
      </c>
      <c r="E11" s="12">
        <f t="shared" si="0"/>
        <v>412989.95</v>
      </c>
    </row>
    <row r="12" spans="1:5" x14ac:dyDescent="0.25">
      <c r="A12" s="46" t="s">
        <v>8</v>
      </c>
      <c r="B12" s="35">
        <f>For1_H!B12+For1_F!B12</f>
        <v>361711</v>
      </c>
      <c r="C12" s="5">
        <f>For1_H!C12+For1_F!C12</f>
        <v>41336.039999999994</v>
      </c>
      <c r="D12" s="81">
        <f>For1_H!D12+For1_F!D12</f>
        <v>31672.079999999998</v>
      </c>
      <c r="E12" s="12">
        <f t="shared" si="0"/>
        <v>434719.12</v>
      </c>
    </row>
    <row r="13" spans="1:5" x14ac:dyDescent="0.25">
      <c r="A13" s="46" t="s">
        <v>315</v>
      </c>
      <c r="B13" s="82">
        <f>For1_H!B13+For1_F!B13</f>
        <v>4830321.7200000007</v>
      </c>
      <c r="C13" s="83">
        <f>For1_H!C13+For1_F!C13</f>
        <v>56222.19</v>
      </c>
      <c r="D13" s="84">
        <f>For1_H!D13+For1_F!D13</f>
        <v>64932.990000000005</v>
      </c>
      <c r="E13" s="12">
        <f t="shared" si="0"/>
        <v>4951476.9000000013</v>
      </c>
    </row>
    <row r="14" spans="1:5" x14ac:dyDescent="0.25">
      <c r="A14" s="74" t="s">
        <v>85</v>
      </c>
      <c r="B14" s="85">
        <f>SUM(B4:B13)</f>
        <v>5408847.8800000008</v>
      </c>
      <c r="C14" s="86">
        <f t="shared" ref="C14:D14" si="1">SUM(C4:C13)</f>
        <v>518692.81</v>
      </c>
      <c r="D14" s="87">
        <f t="shared" si="1"/>
        <v>290162.8</v>
      </c>
      <c r="E14" s="13">
        <f t="shared" si="0"/>
        <v>6217703.4900000002</v>
      </c>
    </row>
    <row r="15" spans="1:5" x14ac:dyDescent="0.25">
      <c r="A15" s="48" t="s">
        <v>296</v>
      </c>
    </row>
    <row r="16" spans="1:5" x14ac:dyDescent="0.25">
      <c r="A16" s="48" t="s">
        <v>129</v>
      </c>
    </row>
    <row r="17" spans="1:5" x14ac:dyDescent="0.25">
      <c r="A17" s="39" t="s">
        <v>745</v>
      </c>
    </row>
    <row r="19" spans="1:5" x14ac:dyDescent="0.25">
      <c r="A19" s="3" t="s">
        <v>70</v>
      </c>
    </row>
    <row r="20" spans="1:5" ht="24" x14ac:dyDescent="0.25">
      <c r="A20" s="57"/>
      <c r="B20" s="75" t="s">
        <v>304</v>
      </c>
      <c r="C20" s="76" t="s">
        <v>305</v>
      </c>
      <c r="D20" s="77" t="s">
        <v>306</v>
      </c>
      <c r="E20" s="30" t="s">
        <v>85</v>
      </c>
    </row>
    <row r="21" spans="1:5" x14ac:dyDescent="0.25">
      <c r="A21" s="45" t="s">
        <v>307</v>
      </c>
      <c r="B21" s="33">
        <f>For1_H!B21+For1_F!B21</f>
        <v>608588.91</v>
      </c>
      <c r="C21" s="34">
        <f>For1_H!C21+For1_F!C21</f>
        <v>98804.88</v>
      </c>
      <c r="D21" s="80">
        <f>For1_H!D21+For1_F!D21</f>
        <v>19901.050000000003</v>
      </c>
      <c r="E21" s="11">
        <f>SUM(B21:D21)</f>
        <v>727294.84000000008</v>
      </c>
    </row>
    <row r="22" spans="1:5" x14ac:dyDescent="0.25">
      <c r="A22" s="46" t="s">
        <v>308</v>
      </c>
      <c r="B22" s="35">
        <f>For1_H!B22+For1_F!B22</f>
        <v>104390.35</v>
      </c>
      <c r="C22" s="5">
        <f>For1_H!C22+For1_F!C22</f>
        <v>536492.33000000007</v>
      </c>
      <c r="D22" s="81">
        <f>For1_H!D22+For1_F!D22</f>
        <v>102356.44999999998</v>
      </c>
      <c r="E22" s="12">
        <f t="shared" ref="E22:E31" si="2">SUM(B22:D22)</f>
        <v>743239.13</v>
      </c>
    </row>
    <row r="23" spans="1:5" x14ac:dyDescent="0.25">
      <c r="A23" s="46" t="s">
        <v>309</v>
      </c>
      <c r="B23" s="35">
        <f>For1_H!B23+For1_F!B23</f>
        <v>44256.72</v>
      </c>
      <c r="C23" s="5">
        <f>For1_H!C23+For1_F!C23</f>
        <v>587686.74</v>
      </c>
      <c r="D23" s="81">
        <f>For1_H!D23+For1_F!D23</f>
        <v>123780.37999999999</v>
      </c>
      <c r="E23" s="12">
        <f t="shared" si="2"/>
        <v>755723.84</v>
      </c>
    </row>
    <row r="24" spans="1:5" x14ac:dyDescent="0.25">
      <c r="A24" s="46" t="s">
        <v>310</v>
      </c>
      <c r="B24" s="35">
        <f>For1_H!B24+For1_F!B24</f>
        <v>34302.479999999996</v>
      </c>
      <c r="C24" s="5">
        <f>For1_H!C24+For1_F!C24</f>
        <v>603102.15999999992</v>
      </c>
      <c r="D24" s="81">
        <f>For1_H!D24+For1_F!D24</f>
        <v>130666.48000000001</v>
      </c>
      <c r="E24" s="12">
        <f t="shared" si="2"/>
        <v>768071.11999999988</v>
      </c>
    </row>
    <row r="25" spans="1:5" x14ac:dyDescent="0.25">
      <c r="A25" s="46" t="s">
        <v>311</v>
      </c>
      <c r="B25" s="35">
        <f>For1_H!B25+For1_F!B25</f>
        <v>92143.540000000008</v>
      </c>
      <c r="C25" s="5">
        <f>For1_H!C25+For1_F!C25</f>
        <v>3021114.23</v>
      </c>
      <c r="D25" s="81">
        <f>For1_H!D25+For1_F!D25</f>
        <v>761341.1399999999</v>
      </c>
      <c r="E25" s="12">
        <f t="shared" si="2"/>
        <v>3874598.91</v>
      </c>
    </row>
    <row r="26" spans="1:5" x14ac:dyDescent="0.25">
      <c r="A26" s="46" t="s">
        <v>312</v>
      </c>
      <c r="B26" s="35">
        <f>For1_H!B26+For1_F!B26</f>
        <v>47974.2</v>
      </c>
      <c r="C26" s="5">
        <f>For1_H!C26+For1_F!C26</f>
        <v>1633852.9100000001</v>
      </c>
      <c r="D26" s="81">
        <f>For1_H!D26+For1_F!D26</f>
        <v>1373517.74</v>
      </c>
      <c r="E26" s="12">
        <f t="shared" si="2"/>
        <v>3055344.85</v>
      </c>
    </row>
    <row r="27" spans="1:5" x14ac:dyDescent="0.25">
      <c r="A27" s="46" t="s">
        <v>313</v>
      </c>
      <c r="B27" s="35">
        <f>For1_H!B27+For1_F!B27</f>
        <v>85537.87</v>
      </c>
      <c r="C27" s="5">
        <f>For1_H!C27+For1_F!C27</f>
        <v>733748.88</v>
      </c>
      <c r="D27" s="81">
        <f>For1_H!D27+For1_F!D27</f>
        <v>1456166.38</v>
      </c>
      <c r="E27" s="12">
        <f t="shared" si="2"/>
        <v>2275453.13</v>
      </c>
    </row>
    <row r="28" spans="1:5" x14ac:dyDescent="0.25">
      <c r="A28" s="46" t="s">
        <v>314</v>
      </c>
      <c r="B28" s="35">
        <f>For1_H!B28+For1_F!B28</f>
        <v>2282145.38</v>
      </c>
      <c r="C28" s="5">
        <f>For1_H!C28+For1_F!C28</f>
        <v>1102908.44</v>
      </c>
      <c r="D28" s="81">
        <f>For1_H!D28+For1_F!D28</f>
        <v>1399339.31</v>
      </c>
      <c r="E28" s="12">
        <f t="shared" si="2"/>
        <v>4784393.13</v>
      </c>
    </row>
    <row r="29" spans="1:5" x14ac:dyDescent="0.25">
      <c r="A29" s="46" t="s">
        <v>8</v>
      </c>
      <c r="B29" s="35">
        <f>For1_H!B29+For1_F!B29</f>
        <v>3090439.1799999997</v>
      </c>
      <c r="C29" s="5">
        <f>For1_H!C29+For1_F!C29</f>
        <v>103388.64000000001</v>
      </c>
      <c r="D29" s="81">
        <f>For1_H!D29+For1_F!D29</f>
        <v>133660.76999999999</v>
      </c>
      <c r="E29" s="12">
        <f t="shared" si="2"/>
        <v>3327488.59</v>
      </c>
    </row>
    <row r="30" spans="1:5" x14ac:dyDescent="0.25">
      <c r="A30" s="46" t="s">
        <v>315</v>
      </c>
      <c r="B30" s="82">
        <f>For1_H!B30+For1_F!B30</f>
        <v>36410336.939999998</v>
      </c>
      <c r="C30" s="83">
        <f>For1_H!C30+For1_F!C30</f>
        <v>102009.92</v>
      </c>
      <c r="D30" s="84">
        <f>For1_H!D30+For1_F!D30</f>
        <v>183111.43</v>
      </c>
      <c r="E30" s="12">
        <f t="shared" si="2"/>
        <v>36695458.289999999</v>
      </c>
    </row>
    <row r="31" spans="1:5" x14ac:dyDescent="0.25">
      <c r="A31" s="74" t="s">
        <v>85</v>
      </c>
      <c r="B31" s="85">
        <f>SUM(B21:B30)</f>
        <v>42800115.569999993</v>
      </c>
      <c r="C31" s="86">
        <f t="shared" ref="C31:D31" si="3">SUM(C21:C30)</f>
        <v>8523109.1300000008</v>
      </c>
      <c r="D31" s="87">
        <f t="shared" si="3"/>
        <v>5683841.129999999</v>
      </c>
      <c r="E31" s="13">
        <f t="shared" si="2"/>
        <v>57007065.829999998</v>
      </c>
    </row>
    <row r="32" spans="1:5" x14ac:dyDescent="0.25">
      <c r="A32" s="48" t="s">
        <v>129</v>
      </c>
    </row>
    <row r="33" spans="1:5" x14ac:dyDescent="0.25">
      <c r="A33" s="39" t="s">
        <v>745</v>
      </c>
    </row>
    <row r="35" spans="1:5" x14ac:dyDescent="0.25">
      <c r="A35" s="3" t="s">
        <v>28</v>
      </c>
    </row>
    <row r="36" spans="1:5" ht="24" x14ac:dyDescent="0.25">
      <c r="A36" s="57"/>
      <c r="B36" s="75" t="s">
        <v>304</v>
      </c>
      <c r="C36" s="76" t="s">
        <v>305</v>
      </c>
      <c r="D36" s="77" t="s">
        <v>306</v>
      </c>
      <c r="E36" s="30" t="s">
        <v>85</v>
      </c>
    </row>
    <row r="37" spans="1:5" x14ac:dyDescent="0.25">
      <c r="A37" s="45" t="s">
        <v>307</v>
      </c>
      <c r="B37" s="33">
        <f t="shared" ref="B37:D46" si="4">B4+B21</f>
        <v>617595.97000000009</v>
      </c>
      <c r="C37" s="34">
        <f t="shared" si="4"/>
        <v>100423.56</v>
      </c>
      <c r="D37" s="80">
        <f t="shared" si="4"/>
        <v>20211.830000000002</v>
      </c>
      <c r="E37" s="11">
        <f>SUM(B37:D37)</f>
        <v>738231.36</v>
      </c>
    </row>
    <row r="38" spans="1:5" x14ac:dyDescent="0.25">
      <c r="A38" s="46" t="s">
        <v>308</v>
      </c>
      <c r="B38" s="35">
        <f t="shared" si="4"/>
        <v>108033.86</v>
      </c>
      <c r="C38" s="5">
        <f t="shared" si="4"/>
        <v>545198.22000000009</v>
      </c>
      <c r="D38" s="81">
        <f t="shared" si="4"/>
        <v>103413.84999999998</v>
      </c>
      <c r="E38" s="12">
        <f t="shared" ref="E38:E47" si="5">SUM(B38:D38)</f>
        <v>756645.93</v>
      </c>
    </row>
    <row r="39" spans="1:5" x14ac:dyDescent="0.25">
      <c r="A39" s="46" t="s">
        <v>309</v>
      </c>
      <c r="B39" s="35">
        <f t="shared" si="4"/>
        <v>45813.1</v>
      </c>
      <c r="C39" s="5">
        <f t="shared" si="4"/>
        <v>600574.11</v>
      </c>
      <c r="D39" s="81">
        <f t="shared" si="4"/>
        <v>125791.43999999999</v>
      </c>
      <c r="E39" s="12">
        <f t="shared" si="5"/>
        <v>772178.64999999991</v>
      </c>
    </row>
    <row r="40" spans="1:5" x14ac:dyDescent="0.25">
      <c r="A40" s="46" t="s">
        <v>310</v>
      </c>
      <c r="B40" s="35">
        <f t="shared" si="4"/>
        <v>35687.359999999993</v>
      </c>
      <c r="C40" s="5">
        <f t="shared" si="4"/>
        <v>618165.85999999987</v>
      </c>
      <c r="D40" s="81">
        <f t="shared" si="4"/>
        <v>132767.08000000002</v>
      </c>
      <c r="E40" s="12">
        <f t="shared" si="5"/>
        <v>786620.29999999981</v>
      </c>
    </row>
    <row r="41" spans="1:5" x14ac:dyDescent="0.25">
      <c r="A41" s="46" t="s">
        <v>311</v>
      </c>
      <c r="B41" s="35">
        <f t="shared" si="4"/>
        <v>97420.12000000001</v>
      </c>
      <c r="C41" s="5">
        <f t="shared" si="4"/>
        <v>3122533.7199999997</v>
      </c>
      <c r="D41" s="81">
        <f t="shared" si="4"/>
        <v>777892.03999999992</v>
      </c>
      <c r="E41" s="12">
        <f t="shared" si="5"/>
        <v>3997845.88</v>
      </c>
    </row>
    <row r="42" spans="1:5" x14ac:dyDescent="0.25">
      <c r="A42" s="46" t="s">
        <v>312</v>
      </c>
      <c r="B42" s="35">
        <f t="shared" si="4"/>
        <v>52300.89</v>
      </c>
      <c r="C42" s="5">
        <f t="shared" si="4"/>
        <v>1718298.4800000002</v>
      </c>
      <c r="D42" s="81">
        <f t="shared" si="4"/>
        <v>1404925.35</v>
      </c>
      <c r="E42" s="12">
        <f t="shared" si="5"/>
        <v>3175524.72</v>
      </c>
    </row>
    <row r="43" spans="1:5" x14ac:dyDescent="0.25">
      <c r="A43" s="46" t="s">
        <v>313</v>
      </c>
      <c r="B43" s="35">
        <f t="shared" si="4"/>
        <v>95627.17</v>
      </c>
      <c r="C43" s="5">
        <f t="shared" si="4"/>
        <v>793807.82000000007</v>
      </c>
      <c r="D43" s="81">
        <f t="shared" si="4"/>
        <v>1501761.5099999998</v>
      </c>
      <c r="E43" s="12">
        <f t="shared" si="5"/>
        <v>2391196.5</v>
      </c>
    </row>
    <row r="44" spans="1:5" x14ac:dyDescent="0.25">
      <c r="A44" s="46" t="s">
        <v>314</v>
      </c>
      <c r="B44" s="35">
        <f t="shared" si="4"/>
        <v>2463676.1399999997</v>
      </c>
      <c r="C44" s="5">
        <f t="shared" si="4"/>
        <v>1239843.3799999999</v>
      </c>
      <c r="D44" s="81">
        <f t="shared" si="4"/>
        <v>1493863.56</v>
      </c>
      <c r="E44" s="12">
        <f t="shared" si="5"/>
        <v>5197383.08</v>
      </c>
    </row>
    <row r="45" spans="1:5" x14ac:dyDescent="0.25">
      <c r="A45" s="46" t="s">
        <v>8</v>
      </c>
      <c r="B45" s="35">
        <f t="shared" si="4"/>
        <v>3452150.1799999997</v>
      </c>
      <c r="C45" s="5">
        <f t="shared" si="4"/>
        <v>144724.68</v>
      </c>
      <c r="D45" s="81">
        <f t="shared" si="4"/>
        <v>165332.84999999998</v>
      </c>
      <c r="E45" s="12">
        <f t="shared" si="5"/>
        <v>3762207.71</v>
      </c>
    </row>
    <row r="46" spans="1:5" x14ac:dyDescent="0.25">
      <c r="A46" s="46" t="s">
        <v>315</v>
      </c>
      <c r="B46" s="82">
        <f t="shared" si="4"/>
        <v>41240658.659999996</v>
      </c>
      <c r="C46" s="83">
        <f t="shared" si="4"/>
        <v>158232.10999999999</v>
      </c>
      <c r="D46" s="84">
        <f t="shared" si="4"/>
        <v>248044.41999999998</v>
      </c>
      <c r="E46" s="12">
        <f t="shared" si="5"/>
        <v>41646935.189999998</v>
      </c>
    </row>
    <row r="47" spans="1:5" x14ac:dyDescent="0.25">
      <c r="A47" s="74" t="s">
        <v>85</v>
      </c>
      <c r="B47" s="85">
        <f>SUM(B37:B46)</f>
        <v>48208963.449999996</v>
      </c>
      <c r="C47" s="86">
        <f t="shared" ref="C47:D47" si="6">SUM(C37:C46)</f>
        <v>9041801.9399999995</v>
      </c>
      <c r="D47" s="87">
        <f t="shared" si="6"/>
        <v>5974003.9299999997</v>
      </c>
      <c r="E47" s="13">
        <f t="shared" si="5"/>
        <v>63224769.319999993</v>
      </c>
    </row>
    <row r="48" spans="1:5" x14ac:dyDescent="0.25">
      <c r="A48" s="48" t="s">
        <v>129</v>
      </c>
    </row>
    <row r="49" spans="1:1" x14ac:dyDescent="0.25">
      <c r="A49" s="39" t="s">
        <v>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zoomScaleNormal="100" workbookViewId="0"/>
  </sheetViews>
  <sheetFormatPr baseColWidth="10" defaultRowHeight="15" x14ac:dyDescent="0.25"/>
  <cols>
    <col min="1" max="1" width="33.5703125" style="117" bestFit="1" customWidth="1"/>
    <col min="2" max="2" width="12.85546875" style="116" bestFit="1" customWidth="1"/>
    <col min="3" max="3" width="11.42578125" style="2"/>
    <col min="4" max="4" width="36.140625" style="2" bestFit="1" customWidth="1"/>
    <col min="5" max="5" width="16.42578125" style="95" bestFit="1" customWidth="1"/>
    <col min="6" max="6" width="16.42578125" style="2" bestFit="1" customWidth="1"/>
    <col min="7" max="16384" width="11.42578125" style="2"/>
  </cols>
  <sheetData>
    <row r="1" spans="1:6" x14ac:dyDescent="0.25">
      <c r="A1" s="113" t="s">
        <v>345</v>
      </c>
    </row>
    <row r="2" spans="1:6" ht="15" customHeight="1" x14ac:dyDescent="0.25">
      <c r="F2" s="145"/>
    </row>
    <row r="3" spans="1:6" x14ac:dyDescent="0.25">
      <c r="A3" s="120" t="s">
        <v>346</v>
      </c>
      <c r="B3" s="121" t="s">
        <v>85</v>
      </c>
      <c r="F3" s="145"/>
    </row>
    <row r="4" spans="1:6" x14ac:dyDescent="0.25">
      <c r="A4" s="118" t="s">
        <v>520</v>
      </c>
      <c r="B4" s="138">
        <v>17869.240000000002</v>
      </c>
      <c r="F4" s="146"/>
    </row>
    <row r="5" spans="1:6" x14ac:dyDescent="0.25">
      <c r="A5" s="118" t="s">
        <v>691</v>
      </c>
      <c r="B5" s="138">
        <v>6230.5810000000001</v>
      </c>
      <c r="F5" s="146"/>
    </row>
    <row r="6" spans="1:6" x14ac:dyDescent="0.25">
      <c r="A6" s="118" t="s">
        <v>521</v>
      </c>
      <c r="B6" s="138">
        <v>23043.97</v>
      </c>
      <c r="F6" s="146"/>
    </row>
    <row r="7" spans="1:6" x14ac:dyDescent="0.25">
      <c r="A7" s="118" t="s">
        <v>105</v>
      </c>
      <c r="B7" s="138">
        <v>1384887</v>
      </c>
      <c r="F7" s="146"/>
    </row>
    <row r="8" spans="1:6" x14ac:dyDescent="0.25">
      <c r="A8" s="118" t="s">
        <v>282</v>
      </c>
      <c r="B8" s="138">
        <v>204158.3</v>
      </c>
      <c r="F8" s="146"/>
    </row>
    <row r="9" spans="1:6" x14ac:dyDescent="0.25">
      <c r="A9" s="118" t="s">
        <v>522</v>
      </c>
      <c r="B9" s="138">
        <v>1550.1679999999999</v>
      </c>
      <c r="F9" s="146"/>
    </row>
    <row r="10" spans="1:6" x14ac:dyDescent="0.25">
      <c r="A10" s="118" t="s">
        <v>523</v>
      </c>
      <c r="B10" s="138">
        <v>23277.73</v>
      </c>
      <c r="F10" s="146"/>
    </row>
    <row r="11" spans="1:6" x14ac:dyDescent="0.25">
      <c r="A11" s="118" t="s">
        <v>676</v>
      </c>
      <c r="B11" s="138" t="s">
        <v>743</v>
      </c>
      <c r="F11" s="146"/>
    </row>
    <row r="12" spans="1:6" x14ac:dyDescent="0.25">
      <c r="A12" s="118" t="s">
        <v>524</v>
      </c>
      <c r="B12" s="138" t="s">
        <v>743</v>
      </c>
      <c r="F12" s="146"/>
    </row>
    <row r="13" spans="1:6" x14ac:dyDescent="0.25">
      <c r="A13" s="118" t="s">
        <v>681</v>
      </c>
      <c r="B13" s="138">
        <v>3000.6590000000001</v>
      </c>
      <c r="F13" s="146"/>
    </row>
    <row r="14" spans="1:6" x14ac:dyDescent="0.25">
      <c r="A14" s="118" t="s">
        <v>526</v>
      </c>
      <c r="B14" s="138">
        <v>14567.51</v>
      </c>
      <c r="F14" s="146"/>
    </row>
    <row r="15" spans="1:6" x14ac:dyDescent="0.25">
      <c r="A15" s="118" t="s">
        <v>532</v>
      </c>
      <c r="B15" s="138">
        <v>32367.85</v>
      </c>
      <c r="F15" s="146"/>
    </row>
    <row r="16" spans="1:6" x14ac:dyDescent="0.25">
      <c r="A16" s="118" t="s">
        <v>648</v>
      </c>
      <c r="B16" s="138" t="s">
        <v>743</v>
      </c>
      <c r="F16" s="146"/>
    </row>
    <row r="17" spans="1:6" x14ac:dyDescent="0.25">
      <c r="A17" s="118" t="s">
        <v>527</v>
      </c>
      <c r="B17" s="138">
        <v>7476.45</v>
      </c>
      <c r="F17" s="146"/>
    </row>
    <row r="18" spans="1:6" x14ac:dyDescent="0.25">
      <c r="A18" s="118" t="s">
        <v>528</v>
      </c>
      <c r="B18" s="138">
        <v>10490.74</v>
      </c>
      <c r="F18" s="146"/>
    </row>
    <row r="19" spans="1:6" x14ac:dyDescent="0.25">
      <c r="A19" s="118" t="s">
        <v>525</v>
      </c>
      <c r="B19" s="138">
        <v>5938.6940000000004</v>
      </c>
      <c r="F19" s="146"/>
    </row>
    <row r="20" spans="1:6" x14ac:dyDescent="0.25">
      <c r="A20" s="118" t="s">
        <v>529</v>
      </c>
      <c r="B20" s="138" t="s">
        <v>743</v>
      </c>
      <c r="F20" s="146"/>
    </row>
    <row r="21" spans="1:6" x14ac:dyDescent="0.25">
      <c r="A21" s="118" t="s">
        <v>530</v>
      </c>
      <c r="B21" s="138" t="s">
        <v>743</v>
      </c>
      <c r="F21" s="146"/>
    </row>
    <row r="22" spans="1:6" x14ac:dyDescent="0.25">
      <c r="A22" s="118" t="s">
        <v>531</v>
      </c>
      <c r="B22" s="138">
        <v>15490.15</v>
      </c>
      <c r="F22" s="146"/>
    </row>
    <row r="23" spans="1:6" x14ac:dyDescent="0.25">
      <c r="A23" s="118" t="s">
        <v>533</v>
      </c>
      <c r="B23" s="138" t="s">
        <v>743</v>
      </c>
      <c r="F23" s="146"/>
    </row>
    <row r="24" spans="1:6" x14ac:dyDescent="0.25">
      <c r="A24" s="118" t="s">
        <v>283</v>
      </c>
      <c r="B24" s="138">
        <v>155459.6</v>
      </c>
      <c r="F24" s="146"/>
    </row>
    <row r="25" spans="1:6" x14ac:dyDescent="0.25">
      <c r="A25" s="118" t="s">
        <v>540</v>
      </c>
      <c r="B25" s="138" t="s">
        <v>743</v>
      </c>
      <c r="F25" s="146"/>
    </row>
    <row r="26" spans="1:6" x14ac:dyDescent="0.25">
      <c r="A26" s="118" t="s">
        <v>569</v>
      </c>
      <c r="B26" s="138">
        <v>24102.16</v>
      </c>
      <c r="F26" s="146"/>
    </row>
    <row r="27" spans="1:6" x14ac:dyDescent="0.25">
      <c r="A27" s="118" t="s">
        <v>534</v>
      </c>
      <c r="B27" s="138" t="s">
        <v>743</v>
      </c>
      <c r="F27" s="146"/>
    </row>
    <row r="28" spans="1:6" x14ac:dyDescent="0.25">
      <c r="A28" s="118" t="s">
        <v>535</v>
      </c>
      <c r="B28" s="138" t="s">
        <v>743</v>
      </c>
      <c r="F28" s="146"/>
    </row>
    <row r="29" spans="1:6" x14ac:dyDescent="0.25">
      <c r="A29" s="118" t="s">
        <v>547</v>
      </c>
      <c r="B29" s="138">
        <v>4719.027</v>
      </c>
      <c r="F29" s="146"/>
    </row>
    <row r="30" spans="1:6" x14ac:dyDescent="0.25">
      <c r="A30" s="118" t="s">
        <v>536</v>
      </c>
      <c r="B30" s="138">
        <v>3824.7339999999999</v>
      </c>
      <c r="F30" s="146"/>
    </row>
    <row r="31" spans="1:6" x14ac:dyDescent="0.25">
      <c r="A31" s="118" t="s">
        <v>537</v>
      </c>
      <c r="B31" s="138">
        <v>15736.39</v>
      </c>
      <c r="F31" s="146"/>
    </row>
    <row r="32" spans="1:6" x14ac:dyDescent="0.25">
      <c r="A32" s="118" t="s">
        <v>538</v>
      </c>
      <c r="B32" s="138" t="s">
        <v>743</v>
      </c>
      <c r="F32" s="146"/>
    </row>
    <row r="33" spans="1:6" x14ac:dyDescent="0.25">
      <c r="A33" s="118" t="s">
        <v>539</v>
      </c>
      <c r="B33" s="138">
        <v>69384.070000000007</v>
      </c>
      <c r="F33" s="146"/>
    </row>
    <row r="34" spans="1:6" x14ac:dyDescent="0.25">
      <c r="A34" s="118" t="s">
        <v>543</v>
      </c>
      <c r="B34" s="138" t="s">
        <v>743</v>
      </c>
      <c r="F34" s="146"/>
    </row>
    <row r="35" spans="1:6" x14ac:dyDescent="0.25">
      <c r="A35" s="118" t="s">
        <v>544</v>
      </c>
      <c r="B35" s="138">
        <v>29757.17</v>
      </c>
      <c r="F35" s="146"/>
    </row>
    <row r="36" spans="1:6" x14ac:dyDescent="0.25">
      <c r="A36" s="118" t="s">
        <v>719</v>
      </c>
      <c r="B36" s="138">
        <v>12043.39</v>
      </c>
      <c r="F36" s="146"/>
    </row>
    <row r="37" spans="1:6" x14ac:dyDescent="0.25">
      <c r="A37" s="118" t="s">
        <v>546</v>
      </c>
      <c r="B37" s="138">
        <v>2663.23</v>
      </c>
      <c r="F37" s="146"/>
    </row>
    <row r="38" spans="1:6" x14ac:dyDescent="0.25">
      <c r="A38" s="118" t="s">
        <v>552</v>
      </c>
      <c r="B38" s="138" t="s">
        <v>743</v>
      </c>
      <c r="F38" s="146"/>
    </row>
    <row r="39" spans="1:6" x14ac:dyDescent="0.25">
      <c r="A39" s="118" t="s">
        <v>548</v>
      </c>
      <c r="B39" s="138">
        <v>57814.31</v>
      </c>
      <c r="F39" s="146"/>
    </row>
    <row r="40" spans="1:6" x14ac:dyDescent="0.25">
      <c r="A40" s="118" t="s">
        <v>549</v>
      </c>
      <c r="B40" s="138">
        <v>101328.5</v>
      </c>
      <c r="F40" s="146"/>
    </row>
    <row r="41" spans="1:6" x14ac:dyDescent="0.25">
      <c r="A41" s="118" t="s">
        <v>550</v>
      </c>
      <c r="B41" s="138">
        <v>27125.43</v>
      </c>
      <c r="F41" s="146"/>
    </row>
    <row r="42" spans="1:6" x14ac:dyDescent="0.25">
      <c r="A42" s="118" t="s">
        <v>551</v>
      </c>
      <c r="B42" s="138">
        <v>31232.99</v>
      </c>
      <c r="F42" s="146"/>
    </row>
    <row r="43" spans="1:6" x14ac:dyDescent="0.25">
      <c r="A43" s="118" t="s">
        <v>553</v>
      </c>
      <c r="B43" s="138">
        <v>20280.45</v>
      </c>
      <c r="F43" s="146"/>
    </row>
    <row r="44" spans="1:6" x14ac:dyDescent="0.25">
      <c r="A44" s="118" t="s">
        <v>556</v>
      </c>
      <c r="B44" s="138">
        <v>14132.01</v>
      </c>
      <c r="F44" s="146"/>
    </row>
    <row r="45" spans="1:6" x14ac:dyDescent="0.25">
      <c r="A45" s="118" t="s">
        <v>557</v>
      </c>
      <c r="B45" s="138">
        <v>112329.3</v>
      </c>
      <c r="F45" s="146"/>
    </row>
    <row r="46" spans="1:6" x14ac:dyDescent="0.25">
      <c r="A46" s="118" t="s">
        <v>567</v>
      </c>
      <c r="B46" s="138">
        <v>1029.0329999999999</v>
      </c>
      <c r="F46" s="146"/>
    </row>
    <row r="47" spans="1:6" x14ac:dyDescent="0.25">
      <c r="A47" s="118" t="s">
        <v>559</v>
      </c>
      <c r="B47" s="138">
        <v>32659.61</v>
      </c>
      <c r="F47" s="146"/>
    </row>
    <row r="48" spans="1:6" x14ac:dyDescent="0.25">
      <c r="A48" s="118" t="s">
        <v>560</v>
      </c>
      <c r="B48" s="138">
        <v>50239.83</v>
      </c>
      <c r="F48" s="146"/>
    </row>
    <row r="49" spans="1:6" x14ac:dyDescent="0.25">
      <c r="A49" s="118" t="s">
        <v>561</v>
      </c>
      <c r="B49" s="138">
        <v>80983.34</v>
      </c>
      <c r="F49" s="146"/>
    </row>
    <row r="50" spans="1:6" x14ac:dyDescent="0.25">
      <c r="A50" s="118" t="s">
        <v>562</v>
      </c>
      <c r="B50" s="138">
        <v>91686.36</v>
      </c>
      <c r="F50" s="146"/>
    </row>
    <row r="51" spans="1:6" x14ac:dyDescent="0.25">
      <c r="A51" s="118" t="s">
        <v>563</v>
      </c>
      <c r="B51" s="138" t="s">
        <v>743</v>
      </c>
      <c r="F51" s="146"/>
    </row>
    <row r="52" spans="1:6" x14ac:dyDescent="0.25">
      <c r="A52" s="118" t="s">
        <v>613</v>
      </c>
      <c r="B52" s="138" t="s">
        <v>743</v>
      </c>
      <c r="F52" s="146"/>
    </row>
    <row r="53" spans="1:6" x14ac:dyDescent="0.25">
      <c r="A53" s="118" t="s">
        <v>614</v>
      </c>
      <c r="B53" s="138">
        <v>19334.759999999998</v>
      </c>
      <c r="F53" s="146"/>
    </row>
    <row r="54" spans="1:6" x14ac:dyDescent="0.25">
      <c r="A54" s="118" t="s">
        <v>564</v>
      </c>
      <c r="B54" s="138">
        <v>1021.923</v>
      </c>
      <c r="F54" s="146"/>
    </row>
    <row r="55" spans="1:6" x14ac:dyDescent="0.25">
      <c r="A55" s="118" t="s">
        <v>607</v>
      </c>
      <c r="B55" s="138">
        <v>120372.9</v>
      </c>
      <c r="F55" s="146"/>
    </row>
    <row r="56" spans="1:6" x14ac:dyDescent="0.25">
      <c r="A56" s="118" t="s">
        <v>565</v>
      </c>
      <c r="B56" s="138">
        <v>8965.3449999999993</v>
      </c>
      <c r="F56" s="146"/>
    </row>
    <row r="57" spans="1:6" x14ac:dyDescent="0.25">
      <c r="A57" s="118" t="s">
        <v>566</v>
      </c>
      <c r="B57" s="138">
        <v>5481.7370000000001</v>
      </c>
      <c r="F57" s="146"/>
    </row>
    <row r="58" spans="1:6" x14ac:dyDescent="0.25">
      <c r="A58" s="118" t="s">
        <v>647</v>
      </c>
      <c r="B58" s="138" t="s">
        <v>743</v>
      </c>
      <c r="F58" s="146"/>
    </row>
    <row r="59" spans="1:6" x14ac:dyDescent="0.25">
      <c r="A59" s="118" t="s">
        <v>570</v>
      </c>
      <c r="B59" s="138">
        <v>5771.451</v>
      </c>
      <c r="F59" s="146"/>
    </row>
    <row r="60" spans="1:6" x14ac:dyDescent="0.25">
      <c r="A60" s="118" t="s">
        <v>582</v>
      </c>
      <c r="B60" s="138">
        <v>8584.7350000000006</v>
      </c>
      <c r="F60" s="146"/>
    </row>
    <row r="61" spans="1:6" x14ac:dyDescent="0.25">
      <c r="A61" s="118" t="s">
        <v>572</v>
      </c>
      <c r="B61" s="138">
        <v>5798.1719999999996</v>
      </c>
      <c r="F61" s="146"/>
    </row>
    <row r="62" spans="1:6" x14ac:dyDescent="0.25">
      <c r="A62" s="118" t="s">
        <v>571</v>
      </c>
      <c r="B62" s="138">
        <v>8347.14</v>
      </c>
      <c r="F62" s="146"/>
    </row>
    <row r="63" spans="1:6" x14ac:dyDescent="0.25">
      <c r="A63" s="118" t="s">
        <v>712</v>
      </c>
      <c r="B63" s="138">
        <v>34825.550000000003</v>
      </c>
      <c r="F63" s="146"/>
    </row>
    <row r="64" spans="1:6" x14ac:dyDescent="0.25">
      <c r="A64" s="118" t="s">
        <v>706</v>
      </c>
      <c r="B64" s="138">
        <v>1500.7950000000001</v>
      </c>
      <c r="F64" s="146"/>
    </row>
    <row r="65" spans="1:6" x14ac:dyDescent="0.25">
      <c r="A65" s="118" t="s">
        <v>573</v>
      </c>
      <c r="B65" s="138">
        <v>6087.5820000000003</v>
      </c>
      <c r="F65" s="146"/>
    </row>
    <row r="66" spans="1:6" x14ac:dyDescent="0.25">
      <c r="A66" s="118" t="s">
        <v>577</v>
      </c>
      <c r="B66" s="138">
        <v>3087.6309999999999</v>
      </c>
      <c r="F66" s="146"/>
    </row>
    <row r="67" spans="1:6" x14ac:dyDescent="0.25">
      <c r="A67" s="118" t="s">
        <v>102</v>
      </c>
      <c r="B67" s="138">
        <v>283890.7</v>
      </c>
      <c r="F67" s="146"/>
    </row>
    <row r="68" spans="1:6" x14ac:dyDescent="0.25">
      <c r="A68" s="118" t="s">
        <v>578</v>
      </c>
      <c r="B68" s="138">
        <v>1284.076</v>
      </c>
      <c r="F68" s="146"/>
    </row>
    <row r="69" spans="1:6" x14ac:dyDescent="0.25">
      <c r="A69" s="118" t="s">
        <v>717</v>
      </c>
      <c r="B69" s="138">
        <v>55523.06</v>
      </c>
      <c r="F69" s="146"/>
    </row>
    <row r="70" spans="1:6" x14ac:dyDescent="0.25">
      <c r="A70" s="118" t="s">
        <v>576</v>
      </c>
      <c r="B70" s="138">
        <v>10602.81</v>
      </c>
      <c r="F70" s="146"/>
    </row>
    <row r="71" spans="1:6" x14ac:dyDescent="0.25">
      <c r="A71" s="118" t="s">
        <v>579</v>
      </c>
      <c r="B71" s="138" t="s">
        <v>743</v>
      </c>
      <c r="F71" s="146"/>
    </row>
    <row r="72" spans="1:6" x14ac:dyDescent="0.25">
      <c r="A72" s="118" t="s">
        <v>580</v>
      </c>
      <c r="B72" s="138" t="s">
        <v>743</v>
      </c>
      <c r="F72" s="146"/>
    </row>
    <row r="73" spans="1:6" x14ac:dyDescent="0.25">
      <c r="A73" s="118" t="s">
        <v>581</v>
      </c>
      <c r="B73" s="138">
        <v>3440.1030000000001</v>
      </c>
      <c r="F73" s="146"/>
    </row>
    <row r="74" spans="1:6" x14ac:dyDescent="0.25">
      <c r="A74" s="118" t="s">
        <v>740</v>
      </c>
      <c r="B74" s="138">
        <v>58446131</v>
      </c>
      <c r="F74" s="146"/>
    </row>
    <row r="75" spans="1:6" x14ac:dyDescent="0.25">
      <c r="A75" s="118" t="s">
        <v>583</v>
      </c>
      <c r="B75" s="138">
        <v>25432.19</v>
      </c>
      <c r="F75" s="146"/>
    </row>
    <row r="76" spans="1:6" x14ac:dyDescent="0.25">
      <c r="A76" s="118" t="s">
        <v>585</v>
      </c>
      <c r="B76" s="138">
        <v>2574.7510000000002</v>
      </c>
      <c r="F76" s="146"/>
    </row>
    <row r="77" spans="1:6" x14ac:dyDescent="0.25">
      <c r="A77" s="118" t="s">
        <v>584</v>
      </c>
      <c r="B77" s="138">
        <v>15149.97</v>
      </c>
      <c r="F77" s="146"/>
    </row>
    <row r="78" spans="1:6" x14ac:dyDescent="0.25">
      <c r="A78" s="118" t="s">
        <v>587</v>
      </c>
      <c r="B78" s="138">
        <v>7244.5339999999997</v>
      </c>
      <c r="F78" s="146"/>
    </row>
    <row r="79" spans="1:6" x14ac:dyDescent="0.25">
      <c r="A79" s="118" t="s">
        <v>588</v>
      </c>
      <c r="B79" s="138" t="s">
        <v>743</v>
      </c>
      <c r="F79" s="146"/>
    </row>
    <row r="80" spans="1:6" x14ac:dyDescent="0.25">
      <c r="A80" s="118" t="s">
        <v>590</v>
      </c>
      <c r="B80" s="138">
        <v>14005.64</v>
      </c>
      <c r="F80" s="146"/>
    </row>
    <row r="81" spans="1:6" x14ac:dyDescent="0.25">
      <c r="A81" s="118" t="s">
        <v>592</v>
      </c>
      <c r="B81" s="138" t="s">
        <v>743</v>
      </c>
      <c r="F81" s="146"/>
    </row>
    <row r="82" spans="1:6" x14ac:dyDescent="0.25">
      <c r="A82" s="118" t="s">
        <v>591</v>
      </c>
      <c r="B82" s="138" t="s">
        <v>743</v>
      </c>
      <c r="F82" s="146"/>
    </row>
    <row r="83" spans="1:6" x14ac:dyDescent="0.25">
      <c r="A83" s="118" t="s">
        <v>593</v>
      </c>
      <c r="B83" s="138" t="s">
        <v>743</v>
      </c>
      <c r="F83" s="146"/>
    </row>
    <row r="84" spans="1:6" x14ac:dyDescent="0.25">
      <c r="A84" s="118" t="s">
        <v>594</v>
      </c>
      <c r="B84" s="138">
        <v>2939.6849999999999</v>
      </c>
      <c r="F84" s="146"/>
    </row>
    <row r="85" spans="1:6" x14ac:dyDescent="0.25">
      <c r="A85" s="118" t="s">
        <v>713</v>
      </c>
      <c r="B85" s="138" t="s">
        <v>743</v>
      </c>
      <c r="F85" s="146"/>
    </row>
    <row r="86" spans="1:6" x14ac:dyDescent="0.25">
      <c r="A86" s="118" t="s">
        <v>595</v>
      </c>
      <c r="B86" s="138">
        <v>48830.91</v>
      </c>
      <c r="F86" s="146"/>
    </row>
    <row r="87" spans="1:6" x14ac:dyDescent="0.25">
      <c r="A87" s="118" t="s">
        <v>575</v>
      </c>
      <c r="B87" s="138">
        <v>768.34040000000005</v>
      </c>
      <c r="F87" s="146"/>
    </row>
    <row r="88" spans="1:6" x14ac:dyDescent="0.25">
      <c r="A88" s="118" t="s">
        <v>668</v>
      </c>
      <c r="B88" s="138">
        <v>5998.89</v>
      </c>
      <c r="F88" s="146"/>
    </row>
    <row r="89" spans="1:6" x14ac:dyDescent="0.25">
      <c r="A89" s="118" t="s">
        <v>596</v>
      </c>
      <c r="B89" s="138">
        <v>4462.5730000000003</v>
      </c>
      <c r="F89" s="146"/>
    </row>
    <row r="90" spans="1:6" x14ac:dyDescent="0.25">
      <c r="A90" s="118" t="s">
        <v>597</v>
      </c>
      <c r="B90" s="138">
        <v>94228.04</v>
      </c>
      <c r="F90" s="146"/>
    </row>
    <row r="91" spans="1:6" x14ac:dyDescent="0.25">
      <c r="A91" s="118" t="s">
        <v>598</v>
      </c>
      <c r="B91" s="138">
        <v>758.78229999999996</v>
      </c>
      <c r="F91" s="146"/>
    </row>
    <row r="92" spans="1:6" x14ac:dyDescent="0.25">
      <c r="A92" s="118" t="s">
        <v>599</v>
      </c>
      <c r="B92" s="138">
        <v>1569.73</v>
      </c>
      <c r="F92" s="146"/>
    </row>
    <row r="93" spans="1:6" x14ac:dyDescent="0.25">
      <c r="A93" s="118" t="s">
        <v>600</v>
      </c>
      <c r="B93" s="138">
        <v>11347.5</v>
      </c>
      <c r="F93" s="146"/>
    </row>
    <row r="94" spans="1:6" x14ac:dyDescent="0.25">
      <c r="A94" s="118" t="s">
        <v>602</v>
      </c>
      <c r="B94" s="138">
        <v>56017.72</v>
      </c>
      <c r="F94" s="146"/>
    </row>
    <row r="95" spans="1:6" x14ac:dyDescent="0.25">
      <c r="A95" s="118" t="s">
        <v>603</v>
      </c>
      <c r="B95" s="138">
        <v>5640.7430000000004</v>
      </c>
      <c r="F95" s="146"/>
    </row>
    <row r="96" spans="1:6" x14ac:dyDescent="0.25">
      <c r="A96" s="118" t="s">
        <v>738</v>
      </c>
      <c r="B96" s="138">
        <v>12484.51</v>
      </c>
      <c r="F96" s="146"/>
    </row>
    <row r="97" spans="1:6" x14ac:dyDescent="0.25">
      <c r="A97" s="118" t="s">
        <v>604</v>
      </c>
      <c r="B97" s="138">
        <v>23573.13</v>
      </c>
      <c r="F97" s="146"/>
    </row>
    <row r="98" spans="1:6" x14ac:dyDescent="0.25">
      <c r="A98" s="118" t="s">
        <v>605</v>
      </c>
      <c r="B98" s="138">
        <v>9905.64</v>
      </c>
      <c r="F98" s="146"/>
    </row>
    <row r="99" spans="1:6" x14ac:dyDescent="0.25">
      <c r="A99" s="118" t="s">
        <v>601</v>
      </c>
      <c r="B99" s="138" t="s">
        <v>743</v>
      </c>
      <c r="F99" s="146"/>
    </row>
    <row r="100" spans="1:6" x14ac:dyDescent="0.25">
      <c r="A100" s="118" t="s">
        <v>606</v>
      </c>
      <c r="B100" s="138">
        <v>8640.2240000000002</v>
      </c>
      <c r="F100" s="146"/>
    </row>
    <row r="101" spans="1:6" x14ac:dyDescent="0.25">
      <c r="A101" s="118" t="s">
        <v>101</v>
      </c>
      <c r="B101" s="138">
        <v>321824.7</v>
      </c>
      <c r="F101" s="146"/>
    </row>
    <row r="102" spans="1:6" x14ac:dyDescent="0.25">
      <c r="A102" s="118" t="s">
        <v>608</v>
      </c>
      <c r="B102" s="138">
        <v>604.60230000000001</v>
      </c>
      <c r="F102" s="146"/>
    </row>
    <row r="103" spans="1:6" x14ac:dyDescent="0.25">
      <c r="A103" s="118" t="s">
        <v>609</v>
      </c>
      <c r="B103" s="138">
        <v>20579.150000000001</v>
      </c>
      <c r="F103" s="146"/>
    </row>
    <row r="104" spans="1:6" x14ac:dyDescent="0.25">
      <c r="A104" s="118" t="s">
        <v>714</v>
      </c>
      <c r="B104" s="138" t="s">
        <v>743</v>
      </c>
      <c r="F104" s="146"/>
    </row>
    <row r="105" spans="1:6" x14ac:dyDescent="0.25">
      <c r="A105" s="118" t="s">
        <v>611</v>
      </c>
      <c r="B105" s="138">
        <v>1438.9010000000001</v>
      </c>
      <c r="F105" s="146"/>
    </row>
    <row r="106" spans="1:6" x14ac:dyDescent="0.25">
      <c r="A106" s="118" t="s">
        <v>610</v>
      </c>
      <c r="B106" s="138">
        <v>3916.0250000000001</v>
      </c>
      <c r="F106" s="146"/>
    </row>
    <row r="107" spans="1:6" x14ac:dyDescent="0.25">
      <c r="A107" s="118" t="s">
        <v>612</v>
      </c>
      <c r="B107" s="138">
        <v>2350.826</v>
      </c>
      <c r="F107" s="146"/>
    </row>
    <row r="108" spans="1:6" x14ac:dyDescent="0.25">
      <c r="A108" s="118" t="s">
        <v>616</v>
      </c>
      <c r="B108" s="138">
        <v>1011.129</v>
      </c>
      <c r="F108" s="146"/>
    </row>
    <row r="109" spans="1:6" x14ac:dyDescent="0.25">
      <c r="A109" s="118" t="s">
        <v>589</v>
      </c>
      <c r="B109" s="138" t="s">
        <v>743</v>
      </c>
      <c r="F109" s="146"/>
    </row>
    <row r="110" spans="1:6" x14ac:dyDescent="0.25">
      <c r="A110" s="118" t="s">
        <v>615</v>
      </c>
      <c r="B110" s="138">
        <v>1185.8150000000001</v>
      </c>
      <c r="F110" s="146"/>
    </row>
    <row r="111" spans="1:6" x14ac:dyDescent="0.25">
      <c r="A111" s="118" t="s">
        <v>617</v>
      </c>
      <c r="B111" s="138">
        <v>38317.120000000003</v>
      </c>
      <c r="F111" s="146"/>
    </row>
    <row r="112" spans="1:6" x14ac:dyDescent="0.25">
      <c r="A112" s="118" t="s">
        <v>619</v>
      </c>
      <c r="B112" s="138" t="s">
        <v>743</v>
      </c>
      <c r="F112" s="146"/>
    </row>
    <row r="113" spans="1:6" x14ac:dyDescent="0.25">
      <c r="A113" s="118" t="s">
        <v>620</v>
      </c>
      <c r="B113" s="138">
        <v>3449.942</v>
      </c>
      <c r="F113" s="146"/>
    </row>
    <row r="114" spans="1:6" x14ac:dyDescent="0.25">
      <c r="A114" s="118" t="s">
        <v>618</v>
      </c>
      <c r="B114" s="138">
        <v>45942.85</v>
      </c>
      <c r="F114" s="146"/>
    </row>
    <row r="115" spans="1:6" x14ac:dyDescent="0.25">
      <c r="A115" s="118" t="s">
        <v>621</v>
      </c>
      <c r="B115" s="138">
        <v>928.18579999999997</v>
      </c>
      <c r="F115" s="146"/>
    </row>
    <row r="116" spans="1:6" x14ac:dyDescent="0.25">
      <c r="A116" s="118" t="s">
        <v>622</v>
      </c>
      <c r="B116" s="138">
        <v>4775.4229999999998</v>
      </c>
      <c r="F116" s="146"/>
    </row>
    <row r="117" spans="1:6" x14ac:dyDescent="0.25">
      <c r="A117" s="118" t="s">
        <v>623</v>
      </c>
      <c r="B117" s="138" t="s">
        <v>743</v>
      </c>
      <c r="F117" s="146"/>
    </row>
    <row r="118" spans="1:6" x14ac:dyDescent="0.25">
      <c r="A118" s="118" t="s">
        <v>624</v>
      </c>
      <c r="B118" s="138">
        <v>3544.2069999999999</v>
      </c>
      <c r="F118" s="146"/>
    </row>
    <row r="119" spans="1:6" x14ac:dyDescent="0.25">
      <c r="A119" s="118" t="s">
        <v>625</v>
      </c>
      <c r="B119" s="138">
        <v>16936.75</v>
      </c>
      <c r="F119" s="146"/>
    </row>
    <row r="120" spans="1:6" x14ac:dyDescent="0.25">
      <c r="A120" s="118" t="s">
        <v>626</v>
      </c>
      <c r="B120" s="138" t="s">
        <v>743</v>
      </c>
      <c r="F120" s="146"/>
    </row>
    <row r="121" spans="1:6" x14ac:dyDescent="0.25">
      <c r="A121" s="118" t="s">
        <v>711</v>
      </c>
      <c r="B121" s="138">
        <v>7329.6589999999997</v>
      </c>
      <c r="F121" s="146"/>
    </row>
    <row r="122" spans="1:6" x14ac:dyDescent="0.25">
      <c r="A122" s="118" t="s">
        <v>627</v>
      </c>
      <c r="B122" s="138">
        <v>130903.1</v>
      </c>
      <c r="F122" s="146"/>
    </row>
    <row r="123" spans="1:6" x14ac:dyDescent="0.25">
      <c r="A123" s="118" t="s">
        <v>629</v>
      </c>
      <c r="B123" s="138">
        <v>3157.0250000000001</v>
      </c>
      <c r="F123" s="146"/>
    </row>
    <row r="124" spans="1:6" x14ac:dyDescent="0.25">
      <c r="A124" s="118" t="s">
        <v>628</v>
      </c>
      <c r="B124" s="138" t="s">
        <v>743</v>
      </c>
      <c r="F124" s="146"/>
    </row>
    <row r="125" spans="1:6" x14ac:dyDescent="0.25">
      <c r="A125" s="118" t="s">
        <v>630</v>
      </c>
      <c r="B125" s="138" t="s">
        <v>743</v>
      </c>
      <c r="F125" s="146"/>
    </row>
    <row r="126" spans="1:6" x14ac:dyDescent="0.25">
      <c r="A126" s="118" t="s">
        <v>631</v>
      </c>
      <c r="B126" s="138">
        <v>87566.12</v>
      </c>
      <c r="F126" s="146"/>
    </row>
    <row r="127" spans="1:6" x14ac:dyDescent="0.25">
      <c r="A127" s="118" t="s">
        <v>632</v>
      </c>
      <c r="B127" s="138" t="s">
        <v>743</v>
      </c>
      <c r="F127" s="146"/>
    </row>
    <row r="128" spans="1:6" x14ac:dyDescent="0.25">
      <c r="A128" s="118" t="s">
        <v>715</v>
      </c>
      <c r="B128" s="138" t="s">
        <v>743</v>
      </c>
      <c r="F128" s="146"/>
    </row>
    <row r="129" spans="1:6" x14ac:dyDescent="0.25">
      <c r="A129" s="118" t="s">
        <v>658</v>
      </c>
      <c r="B129" s="138" t="s">
        <v>743</v>
      </c>
      <c r="F129" s="146"/>
    </row>
    <row r="130" spans="1:6" x14ac:dyDescent="0.25">
      <c r="A130" s="118" t="s">
        <v>106</v>
      </c>
      <c r="B130" s="138">
        <v>980091.1</v>
      </c>
      <c r="F130" s="146"/>
    </row>
    <row r="131" spans="1:6" x14ac:dyDescent="0.25">
      <c r="A131" s="118" t="s">
        <v>659</v>
      </c>
      <c r="B131" s="138" t="s">
        <v>743</v>
      </c>
      <c r="F131" s="146"/>
    </row>
    <row r="132" spans="1:6" x14ac:dyDescent="0.25">
      <c r="A132" s="118" t="s">
        <v>634</v>
      </c>
      <c r="B132" s="138">
        <v>44172.26</v>
      </c>
      <c r="F132" s="146"/>
    </row>
    <row r="133" spans="1:6" x14ac:dyDescent="0.25">
      <c r="A133" s="118" t="s">
        <v>633</v>
      </c>
      <c r="B133" s="138">
        <v>20952.47</v>
      </c>
      <c r="F133" s="146"/>
    </row>
    <row r="134" spans="1:6" x14ac:dyDescent="0.25">
      <c r="A134" s="118" t="s">
        <v>635</v>
      </c>
      <c r="B134" s="138">
        <v>15459.15</v>
      </c>
      <c r="F134" s="146"/>
    </row>
    <row r="135" spans="1:6" x14ac:dyDescent="0.25">
      <c r="A135" s="118" t="s">
        <v>638</v>
      </c>
      <c r="B135" s="138">
        <v>22443.72</v>
      </c>
      <c r="F135" s="146"/>
    </row>
    <row r="136" spans="1:6" x14ac:dyDescent="0.25">
      <c r="A136" s="118" t="s">
        <v>636</v>
      </c>
      <c r="B136" s="138">
        <v>26832.31</v>
      </c>
      <c r="F136" s="146"/>
    </row>
    <row r="137" spans="1:6" x14ac:dyDescent="0.25">
      <c r="A137" s="118" t="s">
        <v>637</v>
      </c>
      <c r="B137" s="138">
        <v>2647.3029999999999</v>
      </c>
      <c r="F137" s="146"/>
    </row>
    <row r="138" spans="1:6" x14ac:dyDescent="0.25">
      <c r="A138" s="118" t="s">
        <v>639</v>
      </c>
      <c r="B138" s="138">
        <v>2829.136</v>
      </c>
      <c r="F138" s="146"/>
    </row>
    <row r="139" spans="1:6" x14ac:dyDescent="0.25">
      <c r="A139" s="118" t="s">
        <v>640</v>
      </c>
      <c r="B139" s="138" t="s">
        <v>743</v>
      </c>
      <c r="F139" s="146"/>
    </row>
    <row r="140" spans="1:6" x14ac:dyDescent="0.25">
      <c r="A140" s="118" t="s">
        <v>641</v>
      </c>
      <c r="B140" s="138">
        <v>1376.106</v>
      </c>
      <c r="F140" s="146"/>
    </row>
    <row r="141" spans="1:6" x14ac:dyDescent="0.25">
      <c r="A141" s="118" t="s">
        <v>545</v>
      </c>
      <c r="B141" s="138">
        <v>649.06039999999996</v>
      </c>
      <c r="F141" s="146"/>
    </row>
    <row r="142" spans="1:6" x14ac:dyDescent="0.25">
      <c r="A142" s="118" t="s">
        <v>643</v>
      </c>
      <c r="B142" s="138" t="s">
        <v>743</v>
      </c>
      <c r="F142" s="146"/>
    </row>
    <row r="143" spans="1:6" x14ac:dyDescent="0.25">
      <c r="A143" s="118" t="s">
        <v>644</v>
      </c>
      <c r="B143" s="138" t="s">
        <v>743</v>
      </c>
      <c r="F143" s="146"/>
    </row>
    <row r="144" spans="1:6" x14ac:dyDescent="0.25">
      <c r="A144" s="118" t="s">
        <v>645</v>
      </c>
      <c r="B144" s="138">
        <v>2488.1350000000002</v>
      </c>
      <c r="F144" s="146"/>
    </row>
    <row r="145" spans="1:6" x14ac:dyDescent="0.25">
      <c r="A145" s="118" t="s">
        <v>652</v>
      </c>
      <c r="B145" s="138">
        <v>683.01490000000001</v>
      </c>
      <c r="F145" s="146"/>
    </row>
    <row r="146" spans="1:6" x14ac:dyDescent="0.25">
      <c r="A146" s="118" t="s">
        <v>653</v>
      </c>
      <c r="B146" s="138">
        <v>6875.1540000000005</v>
      </c>
      <c r="F146" s="146"/>
    </row>
    <row r="147" spans="1:6" x14ac:dyDescent="0.25">
      <c r="A147" s="118" t="s">
        <v>654</v>
      </c>
      <c r="B147" s="138">
        <v>12800.27</v>
      </c>
      <c r="F147" s="146"/>
    </row>
    <row r="148" spans="1:6" x14ac:dyDescent="0.25">
      <c r="A148" s="118" t="s">
        <v>655</v>
      </c>
      <c r="B148" s="138" t="s">
        <v>743</v>
      </c>
      <c r="F148" s="146"/>
    </row>
    <row r="149" spans="1:6" x14ac:dyDescent="0.25">
      <c r="A149" s="118" t="s">
        <v>656</v>
      </c>
      <c r="B149" s="138" t="s">
        <v>743</v>
      </c>
      <c r="F149" s="146"/>
    </row>
    <row r="150" spans="1:6" x14ac:dyDescent="0.25">
      <c r="A150" s="118" t="s">
        <v>657</v>
      </c>
      <c r="B150" s="138">
        <v>3184.4780000000001</v>
      </c>
      <c r="F150" s="146"/>
    </row>
    <row r="151" spans="1:6" x14ac:dyDescent="0.25">
      <c r="A151" s="118" t="s">
        <v>651</v>
      </c>
      <c r="B151" s="138">
        <v>2325.0630000000001</v>
      </c>
      <c r="F151" s="146"/>
    </row>
    <row r="152" spans="1:6" x14ac:dyDescent="0.25">
      <c r="A152" s="118" t="s">
        <v>642</v>
      </c>
      <c r="B152" s="138" t="s">
        <v>743</v>
      </c>
      <c r="F152" s="146"/>
    </row>
    <row r="153" spans="1:6" x14ac:dyDescent="0.25">
      <c r="A153" s="118" t="s">
        <v>709</v>
      </c>
      <c r="B153" s="138">
        <v>677.86900000000003</v>
      </c>
      <c r="F153" s="146"/>
    </row>
    <row r="154" spans="1:6" x14ac:dyDescent="0.25">
      <c r="A154" s="118" t="s">
        <v>721</v>
      </c>
      <c r="B154" s="138">
        <v>1466.972</v>
      </c>
      <c r="F154" s="146"/>
    </row>
    <row r="155" spans="1:6" x14ac:dyDescent="0.25">
      <c r="A155" s="118" t="s">
        <v>661</v>
      </c>
      <c r="B155" s="138">
        <v>28051.57</v>
      </c>
      <c r="F155" s="146"/>
    </row>
    <row r="156" spans="1:6" x14ac:dyDescent="0.25">
      <c r="A156" s="118" t="s">
        <v>660</v>
      </c>
      <c r="B156" s="138" t="s">
        <v>743</v>
      </c>
      <c r="F156" s="146"/>
    </row>
    <row r="157" spans="1:6" x14ac:dyDescent="0.25">
      <c r="A157" s="118" t="s">
        <v>586</v>
      </c>
      <c r="B157" s="138">
        <v>1167.55</v>
      </c>
      <c r="F157" s="146"/>
    </row>
    <row r="158" spans="1:6" x14ac:dyDescent="0.25">
      <c r="A158" s="118" t="s">
        <v>662</v>
      </c>
      <c r="B158" s="138">
        <v>545.55740000000003</v>
      </c>
      <c r="F158" s="146"/>
    </row>
    <row r="159" spans="1:6" x14ac:dyDescent="0.25">
      <c r="A159" s="118" t="s">
        <v>663</v>
      </c>
      <c r="B159" s="138" t="s">
        <v>743</v>
      </c>
      <c r="F159" s="146"/>
    </row>
    <row r="160" spans="1:6" x14ac:dyDescent="0.25">
      <c r="A160" s="118" t="s">
        <v>664</v>
      </c>
      <c r="B160" s="138">
        <v>1473.3209999999999</v>
      </c>
      <c r="F160" s="146"/>
    </row>
    <row r="161" spans="1:6" x14ac:dyDescent="0.25">
      <c r="A161" s="118" t="s">
        <v>646</v>
      </c>
      <c r="B161" s="138">
        <v>39501.480000000003</v>
      </c>
      <c r="F161" s="146"/>
    </row>
    <row r="162" spans="1:6" x14ac:dyDescent="0.25">
      <c r="A162" s="118" t="s">
        <v>665</v>
      </c>
      <c r="B162" s="138">
        <v>13997.68</v>
      </c>
      <c r="F162" s="146"/>
    </row>
    <row r="163" spans="1:6" x14ac:dyDescent="0.25">
      <c r="A163" s="118" t="s">
        <v>666</v>
      </c>
      <c r="B163" s="138">
        <v>19971.96</v>
      </c>
      <c r="F163" s="146"/>
    </row>
    <row r="164" spans="1:6" x14ac:dyDescent="0.25">
      <c r="A164" s="118" t="s">
        <v>667</v>
      </c>
      <c r="B164" s="138">
        <v>97329.91</v>
      </c>
      <c r="F164" s="146"/>
    </row>
    <row r="165" spans="1:6" x14ac:dyDescent="0.25">
      <c r="A165" s="118" t="s">
        <v>670</v>
      </c>
      <c r="B165" s="138" t="s">
        <v>743</v>
      </c>
      <c r="F165" s="146"/>
    </row>
    <row r="166" spans="1:6" x14ac:dyDescent="0.25">
      <c r="A166" s="118" t="s">
        <v>100</v>
      </c>
      <c r="B166" s="138">
        <v>643850.30000000005</v>
      </c>
      <c r="F166" s="146"/>
    </row>
    <row r="167" spans="1:6" x14ac:dyDescent="0.25">
      <c r="A167" s="118" t="s">
        <v>671</v>
      </c>
      <c r="B167" s="138" t="s">
        <v>743</v>
      </c>
      <c r="F167" s="146"/>
    </row>
    <row r="168" spans="1:6" x14ac:dyDescent="0.25">
      <c r="A168" s="118" t="s">
        <v>694</v>
      </c>
      <c r="B168" s="138">
        <v>11991.05</v>
      </c>
      <c r="F168" s="146"/>
    </row>
    <row r="169" spans="1:6" x14ac:dyDescent="0.25">
      <c r="A169" s="118" t="s">
        <v>693</v>
      </c>
      <c r="B169" s="138" t="s">
        <v>743</v>
      </c>
      <c r="F169" s="146"/>
    </row>
    <row r="170" spans="1:6" x14ac:dyDescent="0.25">
      <c r="A170" s="118" t="s">
        <v>672</v>
      </c>
      <c r="B170" s="138">
        <v>131822.79999999999</v>
      </c>
      <c r="F170" s="146"/>
    </row>
    <row r="171" spans="1:6" x14ac:dyDescent="0.25">
      <c r="A171" s="118" t="s">
        <v>281</v>
      </c>
      <c r="B171" s="138">
        <v>164894.29999999999</v>
      </c>
      <c r="F171" s="146"/>
    </row>
    <row r="172" spans="1:6" x14ac:dyDescent="0.25">
      <c r="A172" s="118" t="s">
        <v>673</v>
      </c>
      <c r="B172" s="138">
        <v>74249.45</v>
      </c>
      <c r="F172" s="146"/>
    </row>
    <row r="173" spans="1:6" x14ac:dyDescent="0.25">
      <c r="A173" s="118" t="s">
        <v>674</v>
      </c>
      <c r="B173" s="138">
        <v>7218.0720000000001</v>
      </c>
      <c r="F173" s="146"/>
    </row>
    <row r="174" spans="1:6" x14ac:dyDescent="0.25">
      <c r="A174" s="118" t="s">
        <v>695</v>
      </c>
      <c r="B174" s="138" t="s">
        <v>743</v>
      </c>
      <c r="F174" s="146"/>
    </row>
    <row r="175" spans="1:6" x14ac:dyDescent="0.25">
      <c r="A175" s="118" t="s">
        <v>675</v>
      </c>
      <c r="B175" s="138" t="s">
        <v>743</v>
      </c>
      <c r="F175" s="146"/>
    </row>
    <row r="176" spans="1:6" x14ac:dyDescent="0.25">
      <c r="A176" s="118" t="s">
        <v>677</v>
      </c>
      <c r="B176" s="138">
        <v>4586.9949999999999</v>
      </c>
      <c r="F176" s="146"/>
    </row>
    <row r="177" spans="1:6" x14ac:dyDescent="0.25">
      <c r="A177" s="118" t="s">
        <v>679</v>
      </c>
      <c r="B177" s="138" t="s">
        <v>743</v>
      </c>
      <c r="F177" s="146"/>
    </row>
    <row r="178" spans="1:6" x14ac:dyDescent="0.25">
      <c r="A178" s="118" t="s">
        <v>649</v>
      </c>
      <c r="B178" s="138" t="s">
        <v>743</v>
      </c>
      <c r="F178" s="146"/>
    </row>
    <row r="179" spans="1:6" x14ac:dyDescent="0.25">
      <c r="A179" s="118" t="s">
        <v>678</v>
      </c>
      <c r="B179" s="138" t="s">
        <v>743</v>
      </c>
      <c r="F179" s="146"/>
    </row>
    <row r="180" spans="1:6" x14ac:dyDescent="0.25">
      <c r="A180" s="118" t="s">
        <v>541</v>
      </c>
      <c r="B180" s="138" t="s">
        <v>743</v>
      </c>
      <c r="F180" s="146"/>
    </row>
    <row r="181" spans="1:6" x14ac:dyDescent="0.25">
      <c r="A181" s="118" t="s">
        <v>574</v>
      </c>
      <c r="B181" s="138">
        <v>1525.115</v>
      </c>
      <c r="F181" s="146"/>
    </row>
    <row r="182" spans="1:6" x14ac:dyDescent="0.25">
      <c r="A182" s="118" t="s">
        <v>723</v>
      </c>
      <c r="B182" s="138" t="s">
        <v>743</v>
      </c>
      <c r="F182" s="146"/>
    </row>
    <row r="183" spans="1:6" x14ac:dyDescent="0.25">
      <c r="A183" s="118" t="s">
        <v>680</v>
      </c>
      <c r="B183" s="138" t="s">
        <v>743</v>
      </c>
      <c r="F183" s="146"/>
    </row>
    <row r="184" spans="1:6" x14ac:dyDescent="0.25">
      <c r="A184" s="118" t="s">
        <v>682</v>
      </c>
      <c r="B184" s="138">
        <v>143342.9</v>
      </c>
      <c r="F184" s="146"/>
    </row>
    <row r="185" spans="1:6" x14ac:dyDescent="0.25">
      <c r="A185" s="118" t="s">
        <v>683</v>
      </c>
      <c r="B185" s="138">
        <v>84189.88</v>
      </c>
      <c r="F185" s="146"/>
    </row>
    <row r="186" spans="1:6" x14ac:dyDescent="0.25">
      <c r="A186" s="118" t="s">
        <v>684</v>
      </c>
      <c r="B186" s="138">
        <v>592.11479999999995</v>
      </c>
      <c r="F186" s="146"/>
    </row>
    <row r="187" spans="1:6" x14ac:dyDescent="0.25">
      <c r="A187" s="118" t="s">
        <v>685</v>
      </c>
      <c r="B187" s="138">
        <v>1852.3710000000001</v>
      </c>
      <c r="F187" s="146"/>
    </row>
    <row r="188" spans="1:6" x14ac:dyDescent="0.25">
      <c r="A188" s="118" t="s">
        <v>686</v>
      </c>
      <c r="B188" s="138">
        <v>2959.268</v>
      </c>
      <c r="F188" s="146"/>
    </row>
    <row r="189" spans="1:6" x14ac:dyDescent="0.25">
      <c r="A189" s="118" t="s">
        <v>687</v>
      </c>
      <c r="B189" s="138">
        <v>5177.2330000000002</v>
      </c>
      <c r="F189" s="146"/>
    </row>
    <row r="190" spans="1:6" x14ac:dyDescent="0.25">
      <c r="A190" s="118" t="s">
        <v>689</v>
      </c>
      <c r="B190" s="138">
        <v>2444.1010000000001</v>
      </c>
      <c r="F190" s="146"/>
    </row>
    <row r="191" spans="1:6" x14ac:dyDescent="0.25">
      <c r="A191" s="118" t="s">
        <v>690</v>
      </c>
      <c r="B191" s="138">
        <v>4059.8560000000002</v>
      </c>
      <c r="F191" s="146"/>
    </row>
    <row r="192" spans="1:6" x14ac:dyDescent="0.25">
      <c r="A192" s="118" t="s">
        <v>554</v>
      </c>
      <c r="B192" s="138">
        <v>55238.59</v>
      </c>
      <c r="F192" s="146"/>
    </row>
    <row r="193" spans="1:6" x14ac:dyDescent="0.25">
      <c r="A193" s="118" t="s">
        <v>698</v>
      </c>
      <c r="B193" s="138">
        <v>9052.6149999999998</v>
      </c>
      <c r="F193" s="146"/>
    </row>
    <row r="194" spans="1:6" x14ac:dyDescent="0.25">
      <c r="A194" s="118" t="s">
        <v>699</v>
      </c>
      <c r="B194" s="138">
        <v>96686.31</v>
      </c>
      <c r="F194" s="146"/>
    </row>
    <row r="195" spans="1:6" x14ac:dyDescent="0.25">
      <c r="A195" s="118" t="s">
        <v>696</v>
      </c>
      <c r="B195" s="138">
        <v>25618.04</v>
      </c>
      <c r="F195" s="146"/>
    </row>
    <row r="196" spans="1:6" x14ac:dyDescent="0.25">
      <c r="A196" s="118" t="s">
        <v>697</v>
      </c>
      <c r="B196" s="138" t="s">
        <v>743</v>
      </c>
      <c r="F196" s="146"/>
    </row>
    <row r="197" spans="1:6" x14ac:dyDescent="0.25">
      <c r="A197" s="118" t="s">
        <v>700</v>
      </c>
      <c r="B197" s="138">
        <v>34335.93</v>
      </c>
      <c r="F197" s="146"/>
    </row>
    <row r="198" spans="1:6" x14ac:dyDescent="0.25">
      <c r="A198" s="118" t="s">
        <v>701</v>
      </c>
      <c r="B198" s="138" t="s">
        <v>743</v>
      </c>
      <c r="F198" s="146"/>
    </row>
    <row r="199" spans="1:6" x14ac:dyDescent="0.25">
      <c r="A199" s="118" t="s">
        <v>558</v>
      </c>
      <c r="B199" s="138">
        <v>4563.1710000000003</v>
      </c>
      <c r="F199" s="146"/>
    </row>
    <row r="200" spans="1:6" x14ac:dyDescent="0.25">
      <c r="A200" s="118" t="s">
        <v>716</v>
      </c>
      <c r="B200" s="138">
        <v>697.04780000000005</v>
      </c>
      <c r="F200" s="146"/>
    </row>
    <row r="201" spans="1:6" x14ac:dyDescent="0.25">
      <c r="A201" s="118" t="s">
        <v>555</v>
      </c>
      <c r="B201" s="138">
        <v>9128.5380000000005</v>
      </c>
      <c r="F201" s="146"/>
    </row>
    <row r="202" spans="1:6" x14ac:dyDescent="0.25">
      <c r="A202" s="118" t="s">
        <v>568</v>
      </c>
      <c r="B202" s="138">
        <v>8947.2530000000006</v>
      </c>
      <c r="F202" s="146"/>
    </row>
    <row r="203" spans="1:6" x14ac:dyDescent="0.25">
      <c r="A203" s="118" t="s">
        <v>702</v>
      </c>
      <c r="B203" s="138">
        <v>21093.919999999998</v>
      </c>
      <c r="F203" s="146"/>
    </row>
    <row r="204" spans="1:6" x14ac:dyDescent="0.25">
      <c r="A204" s="118" t="s">
        <v>669</v>
      </c>
      <c r="B204" s="138" t="s">
        <v>743</v>
      </c>
      <c r="F204" s="146"/>
    </row>
    <row r="205" spans="1:6" x14ac:dyDescent="0.25">
      <c r="A205" s="118" t="s">
        <v>703</v>
      </c>
      <c r="B205" s="138">
        <v>26744.49</v>
      </c>
      <c r="F205" s="146"/>
    </row>
    <row r="206" spans="1:6" x14ac:dyDescent="0.25">
      <c r="A206" s="118" t="s">
        <v>704</v>
      </c>
      <c r="B206" s="138" t="s">
        <v>743</v>
      </c>
      <c r="F206" s="146"/>
    </row>
    <row r="207" spans="1:6" x14ac:dyDescent="0.25">
      <c r="A207" s="118" t="s">
        <v>705</v>
      </c>
      <c r="B207" s="138" t="s">
        <v>743</v>
      </c>
      <c r="F207" s="146"/>
    </row>
    <row r="208" spans="1:6" x14ac:dyDescent="0.25">
      <c r="A208" s="118" t="s">
        <v>107</v>
      </c>
      <c r="B208" s="138">
        <v>410207.5</v>
      </c>
      <c r="F208" s="146"/>
    </row>
    <row r="209" spans="1:6" x14ac:dyDescent="0.25">
      <c r="A209" s="118" t="s">
        <v>707</v>
      </c>
      <c r="B209" s="138" t="s">
        <v>743</v>
      </c>
      <c r="F209" s="146"/>
    </row>
    <row r="210" spans="1:6" x14ac:dyDescent="0.25">
      <c r="A210" s="118" t="s">
        <v>708</v>
      </c>
      <c r="B210" s="138" t="s">
        <v>743</v>
      </c>
      <c r="F210" s="146"/>
    </row>
    <row r="211" spans="1:6" x14ac:dyDescent="0.25">
      <c r="A211" s="118" t="s">
        <v>109</v>
      </c>
      <c r="B211" s="138">
        <v>257418.8</v>
      </c>
      <c r="F211" s="146"/>
    </row>
    <row r="212" spans="1:6" x14ac:dyDescent="0.25">
      <c r="A212" s="118" t="s">
        <v>739</v>
      </c>
      <c r="B212" s="138" t="s">
        <v>743</v>
      </c>
    </row>
    <row r="213" spans="1:6" x14ac:dyDescent="0.25">
      <c r="A213" s="118" t="s">
        <v>710</v>
      </c>
      <c r="B213" s="138">
        <v>26151.11</v>
      </c>
      <c r="F213" s="145"/>
    </row>
    <row r="214" spans="1:6" x14ac:dyDescent="0.25">
      <c r="A214" s="118" t="s">
        <v>720</v>
      </c>
      <c r="B214" s="138">
        <v>2309.6329999999998</v>
      </c>
      <c r="F214" s="145"/>
    </row>
    <row r="215" spans="1:6" x14ac:dyDescent="0.25">
      <c r="A215" s="118" t="s">
        <v>650</v>
      </c>
      <c r="B215" s="138">
        <v>690.05820000000006</v>
      </c>
      <c r="F215" s="145"/>
    </row>
    <row r="216" spans="1:6" x14ac:dyDescent="0.25">
      <c r="A216" s="118" t="s">
        <v>513</v>
      </c>
      <c r="B216" s="138" t="s">
        <v>743</v>
      </c>
      <c r="F216" s="145"/>
    </row>
    <row r="217" spans="1:6" x14ac:dyDescent="0.25">
      <c r="A217" s="118" t="s">
        <v>722</v>
      </c>
      <c r="B217" s="138">
        <v>9693.4570000000003</v>
      </c>
      <c r="F217" s="145"/>
    </row>
    <row r="218" spans="1:6" x14ac:dyDescent="0.25">
      <c r="A218" s="118" t="s">
        <v>718</v>
      </c>
      <c r="B218" s="138" t="s">
        <v>743</v>
      </c>
      <c r="F218" s="145"/>
    </row>
    <row r="219" spans="1:6" x14ac:dyDescent="0.25">
      <c r="A219" s="118" t="s">
        <v>542</v>
      </c>
      <c r="B219" s="138" t="s">
        <v>743</v>
      </c>
      <c r="F219" s="145"/>
    </row>
    <row r="220" spans="1:6" x14ac:dyDescent="0.25">
      <c r="A220" s="118" t="s">
        <v>688</v>
      </c>
      <c r="B220" s="138">
        <v>115788.9</v>
      </c>
      <c r="F220" s="145"/>
    </row>
    <row r="221" spans="1:6" x14ac:dyDescent="0.25">
      <c r="A221" s="118" t="s">
        <v>724</v>
      </c>
      <c r="B221" s="138">
        <v>990.6558</v>
      </c>
      <c r="F221" s="145"/>
    </row>
    <row r="222" spans="1:6" x14ac:dyDescent="0.25">
      <c r="A222" s="118" t="s">
        <v>725</v>
      </c>
      <c r="B222" s="138" t="s">
        <v>743</v>
      </c>
      <c r="F222" s="145"/>
    </row>
    <row r="223" spans="1:6" x14ac:dyDescent="0.25">
      <c r="A223" s="119" t="s">
        <v>692</v>
      </c>
      <c r="B223" s="138">
        <v>740.88559999999995</v>
      </c>
      <c r="F223" s="145"/>
    </row>
    <row r="224" spans="1:6" x14ac:dyDescent="0.25">
      <c r="A224" s="64" t="s">
        <v>285</v>
      </c>
      <c r="B224" s="115"/>
    </row>
    <row r="225" spans="1:1" x14ac:dyDescent="0.25">
      <c r="A225" s="48" t="s">
        <v>129</v>
      </c>
    </row>
    <row r="226" spans="1:1" x14ac:dyDescent="0.25">
      <c r="A226" s="114" t="s">
        <v>745</v>
      </c>
    </row>
  </sheetData>
  <sortState ref="D2:E222">
    <sortCondition ref="D5"/>
  </sortState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baseColWidth="10" defaultRowHeight="15" x14ac:dyDescent="0.25"/>
  <cols>
    <col min="1" max="1" width="12.85546875" style="2" customWidth="1"/>
    <col min="2" max="2" width="32.42578125" style="2" customWidth="1"/>
    <col min="3" max="4" width="33.28515625" style="2" customWidth="1"/>
    <col min="5" max="5" width="22.140625" style="2" customWidth="1"/>
    <col min="6" max="6" width="11.42578125" style="2"/>
    <col min="7" max="7" width="4.85546875" style="2" customWidth="1"/>
    <col min="8" max="8" width="15.140625" style="2" customWidth="1"/>
    <col min="9" max="9" width="16.7109375" style="2" customWidth="1"/>
    <col min="10" max="16384" width="11.42578125" style="2"/>
  </cols>
  <sheetData>
    <row r="1" spans="1:8" x14ac:dyDescent="0.25">
      <c r="A1" s="1" t="s">
        <v>319</v>
      </c>
    </row>
    <row r="2" spans="1:8" x14ac:dyDescent="0.25">
      <c r="A2" s="3" t="s">
        <v>69</v>
      </c>
    </row>
    <row r="3" spans="1:8" ht="24" x14ac:dyDescent="0.25">
      <c r="A3" s="57"/>
      <c r="B3" s="134" t="s">
        <v>304</v>
      </c>
      <c r="C3" s="135" t="s">
        <v>305</v>
      </c>
      <c r="D3" s="133" t="s">
        <v>306</v>
      </c>
      <c r="E3" s="30" t="s">
        <v>85</v>
      </c>
    </row>
    <row r="4" spans="1:8" x14ac:dyDescent="0.25">
      <c r="A4" s="45" t="s">
        <v>307</v>
      </c>
      <c r="B4" s="33">
        <v>4698.9399999999996</v>
      </c>
      <c r="C4" s="34">
        <v>803.57</v>
      </c>
      <c r="D4" s="80">
        <v>162.85999999999999</v>
      </c>
      <c r="E4" s="54">
        <f>SUM(B4:D4)</f>
        <v>5665.369999999999</v>
      </c>
      <c r="F4" s="112"/>
      <c r="G4" s="112"/>
      <c r="H4" s="112"/>
    </row>
    <row r="5" spans="1:8" x14ac:dyDescent="0.25">
      <c r="A5" s="46" t="s">
        <v>308</v>
      </c>
      <c r="B5" s="35">
        <v>1868.95</v>
      </c>
      <c r="C5" s="5">
        <v>4573.5600000000004</v>
      </c>
      <c r="D5" s="81">
        <v>520.05999999999995</v>
      </c>
      <c r="E5" s="55">
        <f t="shared" ref="E5:E14" si="0">SUM(B5:D5)</f>
        <v>6962.57</v>
      </c>
      <c r="F5" s="112"/>
      <c r="G5" s="112"/>
    </row>
    <row r="6" spans="1:8" x14ac:dyDescent="0.25">
      <c r="A6" s="46" t="s">
        <v>309</v>
      </c>
      <c r="B6" s="35">
        <v>769.59</v>
      </c>
      <c r="C6" s="5">
        <v>6458.94</v>
      </c>
      <c r="D6" s="81">
        <v>1029.69</v>
      </c>
      <c r="E6" s="55">
        <f t="shared" si="0"/>
        <v>8258.2199999999993</v>
      </c>
      <c r="F6" s="112"/>
      <c r="G6" s="112"/>
    </row>
    <row r="7" spans="1:8" x14ac:dyDescent="0.25">
      <c r="A7" s="46" t="s">
        <v>310</v>
      </c>
      <c r="B7" s="35">
        <v>712.17</v>
      </c>
      <c r="C7" s="5">
        <v>7681.82</v>
      </c>
      <c r="D7" s="81">
        <v>1086.29</v>
      </c>
      <c r="E7" s="55">
        <f t="shared" si="0"/>
        <v>9480.2799999999988</v>
      </c>
      <c r="F7" s="112"/>
      <c r="G7" s="112"/>
    </row>
    <row r="8" spans="1:8" x14ac:dyDescent="0.25">
      <c r="A8" s="46" t="s">
        <v>311</v>
      </c>
      <c r="B8" s="35">
        <v>2814.05</v>
      </c>
      <c r="C8" s="5">
        <v>51799.56</v>
      </c>
      <c r="D8" s="81">
        <v>8336.49</v>
      </c>
      <c r="E8" s="55">
        <f t="shared" si="0"/>
        <v>62950.1</v>
      </c>
      <c r="F8" s="112"/>
      <c r="G8" s="112"/>
    </row>
    <row r="9" spans="1:8" x14ac:dyDescent="0.25">
      <c r="A9" s="46" t="s">
        <v>312</v>
      </c>
      <c r="B9" s="35">
        <v>2168.71</v>
      </c>
      <c r="C9" s="5">
        <v>42648.08</v>
      </c>
      <c r="D9" s="81">
        <v>16182.26</v>
      </c>
      <c r="E9" s="55">
        <f t="shared" si="0"/>
        <v>60999.05</v>
      </c>
      <c r="F9" s="112"/>
      <c r="G9" s="112"/>
    </row>
    <row r="10" spans="1:8" x14ac:dyDescent="0.25">
      <c r="A10" s="46" t="s">
        <v>313</v>
      </c>
      <c r="B10" s="35">
        <v>6634.64</v>
      </c>
      <c r="C10" s="5">
        <v>30736.81</v>
      </c>
      <c r="D10" s="81">
        <v>24743.26</v>
      </c>
      <c r="E10" s="55">
        <f t="shared" si="0"/>
        <v>62114.710000000006</v>
      </c>
      <c r="F10" s="112"/>
      <c r="G10" s="112"/>
    </row>
    <row r="11" spans="1:8" x14ac:dyDescent="0.25">
      <c r="A11" s="46" t="s">
        <v>314</v>
      </c>
      <c r="B11" s="35">
        <v>92950.92</v>
      </c>
      <c r="C11" s="5">
        <v>65869.38</v>
      </c>
      <c r="D11" s="81">
        <v>44916.35</v>
      </c>
      <c r="E11" s="55">
        <f t="shared" si="0"/>
        <v>203736.65</v>
      </c>
      <c r="F11" s="112"/>
      <c r="G11" s="112"/>
    </row>
    <row r="12" spans="1:8" x14ac:dyDescent="0.25">
      <c r="A12" s="46" t="s">
        <v>8</v>
      </c>
      <c r="B12" s="35">
        <v>164059.15</v>
      </c>
      <c r="C12" s="5">
        <v>20533.259999999998</v>
      </c>
      <c r="D12" s="81">
        <v>14046.57</v>
      </c>
      <c r="E12" s="55">
        <f t="shared" si="0"/>
        <v>198638.98</v>
      </c>
      <c r="F12" s="112"/>
      <c r="G12" s="112"/>
    </row>
    <row r="13" spans="1:8" x14ac:dyDescent="0.25">
      <c r="A13" s="46" t="s">
        <v>315</v>
      </c>
      <c r="B13" s="82">
        <v>2353482.06</v>
      </c>
      <c r="C13" s="83">
        <v>25288.93</v>
      </c>
      <c r="D13" s="84">
        <v>29237.24</v>
      </c>
      <c r="E13" s="55">
        <f t="shared" si="0"/>
        <v>2408008.2300000004</v>
      </c>
      <c r="F13" s="112"/>
      <c r="G13" s="112"/>
    </row>
    <row r="14" spans="1:8" x14ac:dyDescent="0.25">
      <c r="A14" s="74" t="s">
        <v>85</v>
      </c>
      <c r="B14" s="85">
        <f>SUM(B4:B13)</f>
        <v>2630159.1800000002</v>
      </c>
      <c r="C14" s="86">
        <f t="shared" ref="C14:D14" si="1">SUM(C4:C13)</f>
        <v>256393.91</v>
      </c>
      <c r="D14" s="87">
        <f t="shared" si="1"/>
        <v>140261.07</v>
      </c>
      <c r="E14" s="13">
        <f t="shared" si="0"/>
        <v>3026814.16</v>
      </c>
      <c r="F14" s="112"/>
    </row>
    <row r="15" spans="1:8" x14ac:dyDescent="0.25">
      <c r="A15" s="48" t="s">
        <v>296</v>
      </c>
      <c r="F15" s="112"/>
    </row>
    <row r="16" spans="1:8" x14ac:dyDescent="0.25">
      <c r="A16" s="48" t="s">
        <v>129</v>
      </c>
      <c r="F16" s="112"/>
    </row>
    <row r="17" spans="1:8" x14ac:dyDescent="0.25">
      <c r="A17" s="39" t="s">
        <v>745</v>
      </c>
      <c r="F17" s="112"/>
    </row>
    <row r="19" spans="1:8" x14ac:dyDescent="0.25">
      <c r="A19" s="3" t="s">
        <v>70</v>
      </c>
    </row>
    <row r="20" spans="1:8" ht="24" x14ac:dyDescent="0.25">
      <c r="A20" s="57"/>
      <c r="B20" s="134" t="s">
        <v>304</v>
      </c>
      <c r="C20" s="135" t="s">
        <v>305</v>
      </c>
      <c r="D20" s="133" t="s">
        <v>306</v>
      </c>
      <c r="E20" s="30" t="s">
        <v>85</v>
      </c>
    </row>
    <row r="21" spans="1:8" x14ac:dyDescent="0.25">
      <c r="A21" s="45" t="s">
        <v>307</v>
      </c>
      <c r="B21" s="33">
        <v>312947.59000000003</v>
      </c>
      <c r="C21" s="34">
        <v>48943.41</v>
      </c>
      <c r="D21" s="80">
        <v>9677.5400000000009</v>
      </c>
      <c r="E21" s="54">
        <f>SUM(B21:D21)</f>
        <v>371568.54</v>
      </c>
      <c r="F21" s="112"/>
      <c r="G21" s="112"/>
    </row>
    <row r="22" spans="1:8" x14ac:dyDescent="0.25">
      <c r="A22" s="46" t="s">
        <v>308</v>
      </c>
      <c r="B22" s="35">
        <v>54177.56</v>
      </c>
      <c r="C22" s="5">
        <v>273828.64</v>
      </c>
      <c r="D22" s="81">
        <v>52206.569999999992</v>
      </c>
      <c r="E22" s="55">
        <f t="shared" ref="E22:E31" si="2">SUM(B22:D22)</f>
        <v>380212.77</v>
      </c>
      <c r="F22" s="112"/>
      <c r="G22" s="112"/>
    </row>
    <row r="23" spans="1:8" x14ac:dyDescent="0.25">
      <c r="A23" s="46" t="s">
        <v>309</v>
      </c>
      <c r="B23" s="35">
        <v>22777.119999999999</v>
      </c>
      <c r="C23" s="5">
        <v>299184.21999999997</v>
      </c>
      <c r="D23" s="81">
        <v>63209.749999999993</v>
      </c>
      <c r="E23" s="55">
        <f t="shared" si="2"/>
        <v>385171.08999999997</v>
      </c>
      <c r="F23" s="112"/>
      <c r="G23" s="112"/>
    </row>
    <row r="24" spans="1:8" x14ac:dyDescent="0.25">
      <c r="A24" s="46" t="s">
        <v>310</v>
      </c>
      <c r="B24" s="35">
        <v>17542.7</v>
      </c>
      <c r="C24" s="5">
        <v>307685.09999999998</v>
      </c>
      <c r="D24" s="81">
        <v>66819.710000000006</v>
      </c>
      <c r="E24" s="55">
        <f t="shared" si="2"/>
        <v>392047.51</v>
      </c>
      <c r="F24" s="112"/>
      <c r="G24" s="112"/>
    </row>
    <row r="25" spans="1:8" x14ac:dyDescent="0.25">
      <c r="A25" s="46" t="s">
        <v>311</v>
      </c>
      <c r="B25" s="35">
        <v>47377.42</v>
      </c>
      <c r="C25" s="5">
        <v>1542603.91</v>
      </c>
      <c r="D25" s="81">
        <v>392775.19999999995</v>
      </c>
      <c r="E25" s="55">
        <f t="shared" si="2"/>
        <v>1982756.5299999998</v>
      </c>
      <c r="F25" s="112"/>
      <c r="G25" s="112"/>
      <c r="H25" s="112"/>
    </row>
    <row r="26" spans="1:8" x14ac:dyDescent="0.25">
      <c r="A26" s="46" t="s">
        <v>312</v>
      </c>
      <c r="B26" s="35">
        <v>24941.69</v>
      </c>
      <c r="C26" s="5">
        <v>827275.25</v>
      </c>
      <c r="D26" s="81">
        <v>709077.47</v>
      </c>
      <c r="E26" s="55">
        <f t="shared" si="2"/>
        <v>1561294.41</v>
      </c>
      <c r="F26" s="112"/>
      <c r="G26" s="112"/>
      <c r="H26" s="112"/>
    </row>
    <row r="27" spans="1:8" x14ac:dyDescent="0.25">
      <c r="A27" s="46" t="s">
        <v>313</v>
      </c>
      <c r="B27" s="35">
        <v>50288.36</v>
      </c>
      <c r="C27" s="5">
        <v>366423.76</v>
      </c>
      <c r="D27" s="81">
        <v>748863.57000000007</v>
      </c>
      <c r="E27" s="55">
        <f t="shared" si="2"/>
        <v>1165575.69</v>
      </c>
      <c r="F27" s="112"/>
      <c r="G27" s="112"/>
    </row>
    <row r="28" spans="1:8" x14ac:dyDescent="0.25">
      <c r="A28" s="46" t="s">
        <v>314</v>
      </c>
      <c r="B28" s="35">
        <v>1238607.18</v>
      </c>
      <c r="C28" s="5">
        <v>521449.32</v>
      </c>
      <c r="D28" s="81">
        <v>679566.54</v>
      </c>
      <c r="E28" s="55">
        <f t="shared" si="2"/>
        <v>2439623.04</v>
      </c>
      <c r="F28" s="112"/>
      <c r="G28" s="112"/>
    </row>
    <row r="29" spans="1:8" x14ac:dyDescent="0.25">
      <c r="A29" s="46" t="s">
        <v>8</v>
      </c>
      <c r="B29" s="35">
        <v>1548029.45</v>
      </c>
      <c r="C29" s="5">
        <v>50997.48</v>
      </c>
      <c r="D29" s="81">
        <v>61136.13</v>
      </c>
      <c r="E29" s="55">
        <f t="shared" si="2"/>
        <v>1660163.0599999998</v>
      </c>
      <c r="F29" s="112"/>
      <c r="G29" s="112"/>
    </row>
    <row r="30" spans="1:8" x14ac:dyDescent="0.25">
      <c r="A30" s="46" t="s">
        <v>315</v>
      </c>
      <c r="B30" s="82">
        <v>17078570.690000001</v>
      </c>
      <c r="C30" s="83">
        <v>47022.14</v>
      </c>
      <c r="D30" s="84">
        <v>74873.399999999994</v>
      </c>
      <c r="E30" s="55">
        <f t="shared" si="2"/>
        <v>17200466.23</v>
      </c>
      <c r="F30" s="112"/>
      <c r="G30" s="112"/>
    </row>
    <row r="31" spans="1:8" x14ac:dyDescent="0.25">
      <c r="A31" s="74" t="s">
        <v>85</v>
      </c>
      <c r="B31" s="85">
        <f>SUM(B21:B30)</f>
        <v>20395259.760000002</v>
      </c>
      <c r="C31" s="86">
        <f t="shared" ref="C31" si="3">SUM(C21:C30)</f>
        <v>4285413.2299999995</v>
      </c>
      <c r="D31" s="87">
        <f t="shared" ref="D31" si="4">SUM(D21:D30)</f>
        <v>2858205.88</v>
      </c>
      <c r="E31" s="13">
        <f t="shared" si="2"/>
        <v>27538878.870000001</v>
      </c>
    </row>
    <row r="32" spans="1:8" x14ac:dyDescent="0.25">
      <c r="A32" s="48" t="s">
        <v>129</v>
      </c>
    </row>
    <row r="33" spans="1:5" x14ac:dyDescent="0.25">
      <c r="A33" s="39" t="s">
        <v>745</v>
      </c>
    </row>
    <row r="35" spans="1:5" x14ac:dyDescent="0.25">
      <c r="A35" s="3" t="s">
        <v>28</v>
      </c>
    </row>
    <row r="36" spans="1:5" ht="24" x14ac:dyDescent="0.25">
      <c r="A36" s="57"/>
      <c r="B36" s="75" t="s">
        <v>304</v>
      </c>
      <c r="C36" s="76" t="s">
        <v>305</v>
      </c>
      <c r="D36" s="77" t="s">
        <v>306</v>
      </c>
      <c r="E36" s="30" t="s">
        <v>85</v>
      </c>
    </row>
    <row r="37" spans="1:5" x14ac:dyDescent="0.25">
      <c r="A37" s="45" t="s">
        <v>307</v>
      </c>
      <c r="B37" s="33">
        <f t="shared" ref="B37:D46" si="5">B4+B21</f>
        <v>317646.53000000003</v>
      </c>
      <c r="C37" s="34">
        <f t="shared" si="5"/>
        <v>49746.98</v>
      </c>
      <c r="D37" s="80">
        <f t="shared" si="5"/>
        <v>9840.4000000000015</v>
      </c>
      <c r="E37" s="11">
        <f>SUM(B37:D37)</f>
        <v>377233.91000000003</v>
      </c>
    </row>
    <row r="38" spans="1:5" x14ac:dyDescent="0.25">
      <c r="A38" s="46" t="s">
        <v>308</v>
      </c>
      <c r="B38" s="35">
        <f t="shared" si="5"/>
        <v>56046.509999999995</v>
      </c>
      <c r="C38" s="5">
        <f t="shared" si="5"/>
        <v>278402.2</v>
      </c>
      <c r="D38" s="81">
        <f t="shared" si="5"/>
        <v>52726.62999999999</v>
      </c>
      <c r="E38" s="12">
        <f t="shared" ref="E38:E47" si="6">SUM(B38:D38)</f>
        <v>387175.34</v>
      </c>
    </row>
    <row r="39" spans="1:5" x14ac:dyDescent="0.25">
      <c r="A39" s="46" t="s">
        <v>309</v>
      </c>
      <c r="B39" s="35">
        <f t="shared" si="5"/>
        <v>23546.71</v>
      </c>
      <c r="C39" s="5">
        <f t="shared" si="5"/>
        <v>305643.15999999997</v>
      </c>
      <c r="D39" s="81">
        <f t="shared" si="5"/>
        <v>64239.439999999995</v>
      </c>
      <c r="E39" s="12">
        <f t="shared" si="6"/>
        <v>393429.31</v>
      </c>
    </row>
    <row r="40" spans="1:5" x14ac:dyDescent="0.25">
      <c r="A40" s="46" t="s">
        <v>310</v>
      </c>
      <c r="B40" s="35">
        <f t="shared" si="5"/>
        <v>18254.87</v>
      </c>
      <c r="C40" s="5">
        <f t="shared" si="5"/>
        <v>315366.92</v>
      </c>
      <c r="D40" s="81">
        <f t="shared" si="5"/>
        <v>67906</v>
      </c>
      <c r="E40" s="12">
        <f t="shared" si="6"/>
        <v>401527.79</v>
      </c>
    </row>
    <row r="41" spans="1:5" x14ac:dyDescent="0.25">
      <c r="A41" s="46" t="s">
        <v>311</v>
      </c>
      <c r="B41" s="35">
        <f t="shared" si="5"/>
        <v>50191.47</v>
      </c>
      <c r="C41" s="5">
        <f t="shared" si="5"/>
        <v>1594403.47</v>
      </c>
      <c r="D41" s="81">
        <f t="shared" si="5"/>
        <v>401111.68999999994</v>
      </c>
      <c r="E41" s="12">
        <f t="shared" si="6"/>
        <v>2045706.63</v>
      </c>
    </row>
    <row r="42" spans="1:5" x14ac:dyDescent="0.25">
      <c r="A42" s="46" t="s">
        <v>312</v>
      </c>
      <c r="B42" s="35">
        <f t="shared" si="5"/>
        <v>27110.399999999998</v>
      </c>
      <c r="C42" s="5">
        <f t="shared" si="5"/>
        <v>869923.33</v>
      </c>
      <c r="D42" s="81">
        <f t="shared" si="5"/>
        <v>725259.73</v>
      </c>
      <c r="E42" s="12">
        <f t="shared" si="6"/>
        <v>1622293.46</v>
      </c>
    </row>
    <row r="43" spans="1:5" x14ac:dyDescent="0.25">
      <c r="A43" s="46" t="s">
        <v>313</v>
      </c>
      <c r="B43" s="35">
        <f t="shared" si="5"/>
        <v>56923</v>
      </c>
      <c r="C43" s="5">
        <f t="shared" si="5"/>
        <v>397160.57</v>
      </c>
      <c r="D43" s="81">
        <f t="shared" si="5"/>
        <v>773606.83000000007</v>
      </c>
      <c r="E43" s="12">
        <f t="shared" si="6"/>
        <v>1227690.4000000001</v>
      </c>
    </row>
    <row r="44" spans="1:5" x14ac:dyDescent="0.25">
      <c r="A44" s="46" t="s">
        <v>314</v>
      </c>
      <c r="B44" s="35">
        <f t="shared" si="5"/>
        <v>1331558.0999999999</v>
      </c>
      <c r="C44" s="5">
        <f t="shared" si="5"/>
        <v>587318.69999999995</v>
      </c>
      <c r="D44" s="81">
        <f t="shared" si="5"/>
        <v>724482.89</v>
      </c>
      <c r="E44" s="12">
        <f t="shared" si="6"/>
        <v>2643359.69</v>
      </c>
    </row>
    <row r="45" spans="1:5" x14ac:dyDescent="0.25">
      <c r="A45" s="46" t="s">
        <v>8</v>
      </c>
      <c r="B45" s="35">
        <f t="shared" si="5"/>
        <v>1712088.5999999999</v>
      </c>
      <c r="C45" s="5">
        <f t="shared" si="5"/>
        <v>71530.740000000005</v>
      </c>
      <c r="D45" s="81">
        <f t="shared" si="5"/>
        <v>75182.7</v>
      </c>
      <c r="E45" s="12">
        <f t="shared" si="6"/>
        <v>1858802.0399999998</v>
      </c>
    </row>
    <row r="46" spans="1:5" x14ac:dyDescent="0.25">
      <c r="A46" s="46" t="s">
        <v>315</v>
      </c>
      <c r="B46" s="82">
        <f t="shared" si="5"/>
        <v>19432052.75</v>
      </c>
      <c r="C46" s="83">
        <f t="shared" si="5"/>
        <v>72311.070000000007</v>
      </c>
      <c r="D46" s="84">
        <f t="shared" si="5"/>
        <v>104110.64</v>
      </c>
      <c r="E46" s="12">
        <f t="shared" si="6"/>
        <v>19608474.460000001</v>
      </c>
    </row>
    <row r="47" spans="1:5" x14ac:dyDescent="0.25">
      <c r="A47" s="74" t="s">
        <v>85</v>
      </c>
      <c r="B47" s="85">
        <f>SUM(B37:B46)</f>
        <v>23025418.939999998</v>
      </c>
      <c r="C47" s="86">
        <f t="shared" ref="C47:D47" si="7">SUM(C37:C46)</f>
        <v>4541807.1400000006</v>
      </c>
      <c r="D47" s="87">
        <f t="shared" si="7"/>
        <v>2998466.95</v>
      </c>
      <c r="E47" s="13">
        <f t="shared" si="6"/>
        <v>30565693.029999997</v>
      </c>
    </row>
    <row r="48" spans="1:5" x14ac:dyDescent="0.25">
      <c r="A48" s="48" t="s">
        <v>129</v>
      </c>
    </row>
    <row r="49" spans="1:1" x14ac:dyDescent="0.25">
      <c r="A49" s="39" t="s">
        <v>745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/>
  </sheetViews>
  <sheetFormatPr baseColWidth="10" defaultRowHeight="15" x14ac:dyDescent="0.25"/>
  <cols>
    <col min="1" max="1" width="12.85546875" style="2" customWidth="1"/>
    <col min="2" max="2" width="34.7109375" style="2" customWidth="1"/>
    <col min="3" max="3" width="29.85546875" style="2" bestFit="1" customWidth="1"/>
    <col min="4" max="4" width="34.7109375" style="2" customWidth="1"/>
    <col min="5" max="5" width="22.140625" style="2" customWidth="1"/>
    <col min="6" max="16384" width="11.42578125" style="2"/>
  </cols>
  <sheetData>
    <row r="1" spans="1:6" x14ac:dyDescent="0.25">
      <c r="A1" s="1" t="s">
        <v>320</v>
      </c>
    </row>
    <row r="2" spans="1:6" x14ac:dyDescent="0.25">
      <c r="A2" s="3" t="s">
        <v>69</v>
      </c>
    </row>
    <row r="3" spans="1:6" ht="24" x14ac:dyDescent="0.25">
      <c r="A3" s="57"/>
      <c r="B3" s="134" t="s">
        <v>304</v>
      </c>
      <c r="C3" s="135" t="s">
        <v>305</v>
      </c>
      <c r="D3" s="133" t="s">
        <v>306</v>
      </c>
      <c r="E3" s="30" t="s">
        <v>85</v>
      </c>
    </row>
    <row r="4" spans="1:6" x14ac:dyDescent="0.25">
      <c r="A4" s="45" t="s">
        <v>307</v>
      </c>
      <c r="B4" s="33">
        <v>4308.12</v>
      </c>
      <c r="C4" s="34">
        <v>815.11</v>
      </c>
      <c r="D4" s="80">
        <v>147.91999999999999</v>
      </c>
      <c r="E4" s="54">
        <f>SUM(B4:D4)</f>
        <v>5271.15</v>
      </c>
      <c r="F4" s="112"/>
    </row>
    <row r="5" spans="1:6" x14ac:dyDescent="0.25">
      <c r="A5" s="46" t="s">
        <v>308</v>
      </c>
      <c r="B5" s="35">
        <v>1774.56</v>
      </c>
      <c r="C5" s="5">
        <v>4132.33</v>
      </c>
      <c r="D5" s="81">
        <v>537.33999999999992</v>
      </c>
      <c r="E5" s="55">
        <f t="shared" ref="E5:E14" si="0">SUM(B5:D5)</f>
        <v>6444.23</v>
      </c>
      <c r="F5" s="112"/>
    </row>
    <row r="6" spans="1:6" x14ac:dyDescent="0.25">
      <c r="A6" s="46" t="s">
        <v>309</v>
      </c>
      <c r="B6" s="35">
        <v>786.79</v>
      </c>
      <c r="C6" s="5">
        <v>6428.43</v>
      </c>
      <c r="D6" s="81">
        <v>981.37</v>
      </c>
      <c r="E6" s="55">
        <f t="shared" si="0"/>
        <v>8196.59</v>
      </c>
      <c r="F6" s="112"/>
    </row>
    <row r="7" spans="1:6" x14ac:dyDescent="0.25">
      <c r="A7" s="46" t="s">
        <v>310</v>
      </c>
      <c r="B7" s="35">
        <v>672.71</v>
      </c>
      <c r="C7" s="5">
        <v>7381.88</v>
      </c>
      <c r="D7" s="81">
        <v>1014.3100000000001</v>
      </c>
      <c r="E7" s="55">
        <f t="shared" si="0"/>
        <v>9068.9</v>
      </c>
      <c r="F7" s="112"/>
    </row>
    <row r="8" spans="1:6" x14ac:dyDescent="0.25">
      <c r="A8" s="46" t="s">
        <v>311</v>
      </c>
      <c r="B8" s="35">
        <v>2462.5300000000002</v>
      </c>
      <c r="C8" s="5">
        <v>49619.93</v>
      </c>
      <c r="D8" s="81">
        <v>8214.41</v>
      </c>
      <c r="E8" s="55">
        <f t="shared" si="0"/>
        <v>60296.869999999995</v>
      </c>
      <c r="F8" s="112"/>
    </row>
    <row r="9" spans="1:6" x14ac:dyDescent="0.25">
      <c r="A9" s="46" t="s">
        <v>312</v>
      </c>
      <c r="B9" s="35">
        <v>2157.98</v>
      </c>
      <c r="C9" s="5">
        <v>41797.49</v>
      </c>
      <c r="D9" s="81">
        <v>15225.35</v>
      </c>
      <c r="E9" s="55">
        <f t="shared" si="0"/>
        <v>59180.82</v>
      </c>
      <c r="F9" s="112"/>
    </row>
    <row r="10" spans="1:6" x14ac:dyDescent="0.25">
      <c r="A10" s="46" t="s">
        <v>313</v>
      </c>
      <c r="B10" s="35">
        <v>3454.66</v>
      </c>
      <c r="C10" s="5">
        <v>29322.13</v>
      </c>
      <c r="D10" s="81">
        <v>20851.87</v>
      </c>
      <c r="E10" s="55">
        <f t="shared" si="0"/>
        <v>53628.66</v>
      </c>
      <c r="F10" s="112"/>
    </row>
    <row r="11" spans="1:6" x14ac:dyDescent="0.25">
      <c r="A11" s="46" t="s">
        <v>314</v>
      </c>
      <c r="B11" s="35">
        <v>88579.839999999997</v>
      </c>
      <c r="C11" s="5">
        <v>71065.56</v>
      </c>
      <c r="D11" s="81">
        <v>49607.899999999994</v>
      </c>
      <c r="E11" s="55">
        <f t="shared" si="0"/>
        <v>209253.3</v>
      </c>
      <c r="F11" s="112"/>
    </row>
    <row r="12" spans="1:6" x14ac:dyDescent="0.25">
      <c r="A12" s="46" t="s">
        <v>8</v>
      </c>
      <c r="B12" s="35">
        <v>197651.85</v>
      </c>
      <c r="C12" s="5">
        <v>20802.78</v>
      </c>
      <c r="D12" s="81">
        <v>17625.509999999998</v>
      </c>
      <c r="E12" s="55">
        <f t="shared" si="0"/>
        <v>236080.14</v>
      </c>
      <c r="F12" s="112"/>
    </row>
    <row r="13" spans="1:6" x14ac:dyDescent="0.25">
      <c r="A13" s="46" t="s">
        <v>315</v>
      </c>
      <c r="B13" s="82">
        <v>2476839.66</v>
      </c>
      <c r="C13" s="83">
        <v>30933.26</v>
      </c>
      <c r="D13" s="84">
        <v>35695.75</v>
      </c>
      <c r="E13" s="55">
        <f t="shared" si="0"/>
        <v>2543468.67</v>
      </c>
      <c r="F13" s="112"/>
    </row>
    <row r="14" spans="1:6" x14ac:dyDescent="0.25">
      <c r="A14" s="74" t="s">
        <v>85</v>
      </c>
      <c r="B14" s="85">
        <f>SUM(B4:B13)</f>
        <v>2778688.7</v>
      </c>
      <c r="C14" s="86">
        <f t="shared" ref="C14:D14" si="1">SUM(C4:C13)</f>
        <v>262298.89999999997</v>
      </c>
      <c r="D14" s="87">
        <f t="shared" si="1"/>
        <v>149901.72999999998</v>
      </c>
      <c r="E14" s="13">
        <f t="shared" si="0"/>
        <v>3190889.33</v>
      </c>
      <c r="F14" s="112"/>
    </row>
    <row r="15" spans="1:6" x14ac:dyDescent="0.25">
      <c r="A15" s="48" t="s">
        <v>296</v>
      </c>
      <c r="F15" s="112"/>
    </row>
    <row r="16" spans="1:6" x14ac:dyDescent="0.25">
      <c r="A16" s="48" t="s">
        <v>129</v>
      </c>
      <c r="F16" s="112"/>
    </row>
    <row r="17" spans="1:15" x14ac:dyDescent="0.25">
      <c r="A17" s="39" t="s">
        <v>745</v>
      </c>
      <c r="F17" s="112"/>
    </row>
    <row r="18" spans="1:15" x14ac:dyDescent="0.25">
      <c r="F18" s="112"/>
    </row>
    <row r="19" spans="1:15" x14ac:dyDescent="0.25">
      <c r="A19" s="3" t="s">
        <v>70</v>
      </c>
      <c r="F19" s="112"/>
    </row>
    <row r="20" spans="1:15" ht="24" x14ac:dyDescent="0.25">
      <c r="A20" s="57"/>
      <c r="B20" s="134" t="s">
        <v>304</v>
      </c>
      <c r="C20" s="135" t="s">
        <v>305</v>
      </c>
      <c r="D20" s="133" t="s">
        <v>306</v>
      </c>
      <c r="E20" s="30" t="s">
        <v>85</v>
      </c>
      <c r="F20" s="112"/>
    </row>
    <row r="21" spans="1:15" x14ac:dyDescent="0.25">
      <c r="A21" s="45" t="s">
        <v>307</v>
      </c>
      <c r="B21" s="33">
        <v>295641.32</v>
      </c>
      <c r="C21" s="34">
        <v>49861.47</v>
      </c>
      <c r="D21" s="80">
        <v>10223.510000000002</v>
      </c>
      <c r="E21" s="54">
        <f>SUM(B21:D21)</f>
        <v>355726.30000000005</v>
      </c>
      <c r="F21" s="112"/>
    </row>
    <row r="22" spans="1:15" x14ac:dyDescent="0.25">
      <c r="A22" s="46" t="s">
        <v>308</v>
      </c>
      <c r="B22" s="35">
        <v>50212.79</v>
      </c>
      <c r="C22" s="5">
        <v>262663.69</v>
      </c>
      <c r="D22" s="81">
        <v>50149.88</v>
      </c>
      <c r="E22" s="55">
        <f t="shared" ref="E22:E31" si="2">SUM(B22:D22)</f>
        <v>363026.36</v>
      </c>
      <c r="F22" s="112"/>
    </row>
    <row r="23" spans="1:15" x14ac:dyDescent="0.25">
      <c r="A23" s="46" t="s">
        <v>309</v>
      </c>
      <c r="B23" s="35">
        <v>21479.599999999999</v>
      </c>
      <c r="C23" s="5">
        <v>288502.52</v>
      </c>
      <c r="D23" s="81">
        <v>60570.63</v>
      </c>
      <c r="E23" s="55">
        <f t="shared" si="2"/>
        <v>370552.75</v>
      </c>
      <c r="F23" s="112"/>
    </row>
    <row r="24" spans="1:15" x14ac:dyDescent="0.25">
      <c r="A24" s="46" t="s">
        <v>310</v>
      </c>
      <c r="B24" s="35">
        <v>16759.78</v>
      </c>
      <c r="C24" s="5">
        <v>295417.06</v>
      </c>
      <c r="D24" s="81">
        <v>63846.770000000004</v>
      </c>
      <c r="E24" s="55">
        <f t="shared" si="2"/>
        <v>376023.61</v>
      </c>
      <c r="F24" s="112"/>
    </row>
    <row r="25" spans="1:15" x14ac:dyDescent="0.25">
      <c r="A25" s="46" t="s">
        <v>311</v>
      </c>
      <c r="B25" s="35">
        <v>44766.12</v>
      </c>
      <c r="C25" s="5">
        <v>1478510.32</v>
      </c>
      <c r="D25" s="81">
        <v>368565.94</v>
      </c>
      <c r="E25" s="55">
        <f t="shared" si="2"/>
        <v>1891842.3800000001</v>
      </c>
      <c r="F25" s="112"/>
    </row>
    <row r="26" spans="1:15" x14ac:dyDescent="0.25">
      <c r="A26" s="46" t="s">
        <v>312</v>
      </c>
      <c r="B26" s="35">
        <v>23032.51</v>
      </c>
      <c r="C26" s="5">
        <v>806577.66</v>
      </c>
      <c r="D26" s="81">
        <v>664440.27</v>
      </c>
      <c r="E26" s="55">
        <f t="shared" si="2"/>
        <v>1494050.44</v>
      </c>
      <c r="F26" s="112"/>
    </row>
    <row r="27" spans="1:15" x14ac:dyDescent="0.25">
      <c r="A27" s="46" t="s">
        <v>313</v>
      </c>
      <c r="B27" s="35">
        <v>35249.51</v>
      </c>
      <c r="C27" s="5">
        <v>367325.12</v>
      </c>
      <c r="D27" s="81">
        <v>707302.80999999994</v>
      </c>
      <c r="E27" s="55">
        <f t="shared" si="2"/>
        <v>1109877.44</v>
      </c>
      <c r="F27" s="112"/>
    </row>
    <row r="28" spans="1:15" x14ac:dyDescent="0.25">
      <c r="A28" s="46" t="s">
        <v>314</v>
      </c>
      <c r="B28" s="35">
        <v>1043538.2</v>
      </c>
      <c r="C28" s="5">
        <v>581459.12</v>
      </c>
      <c r="D28" s="81">
        <v>719772.77000000014</v>
      </c>
      <c r="E28" s="55">
        <f t="shared" si="2"/>
        <v>2344770.09</v>
      </c>
      <c r="F28" s="112"/>
      <c r="O28" s="157"/>
    </row>
    <row r="29" spans="1:15" x14ac:dyDescent="0.25">
      <c r="A29" s="46" t="s">
        <v>8</v>
      </c>
      <c r="B29" s="35">
        <v>1542409.73</v>
      </c>
      <c r="C29" s="5">
        <v>52391.16</v>
      </c>
      <c r="D29" s="81">
        <v>72524.639999999999</v>
      </c>
      <c r="E29" s="55">
        <f t="shared" si="2"/>
        <v>1667325.5299999998</v>
      </c>
      <c r="F29" s="112"/>
    </row>
    <row r="30" spans="1:15" x14ac:dyDescent="0.25">
      <c r="A30" s="46" t="s">
        <v>315</v>
      </c>
      <c r="B30" s="82">
        <v>19331766.25</v>
      </c>
      <c r="C30" s="83">
        <v>54987.78</v>
      </c>
      <c r="D30" s="84">
        <v>108238.03</v>
      </c>
      <c r="E30" s="55">
        <f t="shared" si="2"/>
        <v>19494992.060000002</v>
      </c>
      <c r="F30" s="112"/>
    </row>
    <row r="31" spans="1:15" x14ac:dyDescent="0.25">
      <c r="A31" s="74" t="s">
        <v>85</v>
      </c>
      <c r="B31" s="85">
        <f>SUM(B21:B30)</f>
        <v>22404855.809999999</v>
      </c>
      <c r="C31" s="86">
        <f t="shared" ref="C31" si="3">SUM(C21:C30)</f>
        <v>4237695.9000000004</v>
      </c>
      <c r="D31" s="87">
        <f t="shared" ref="D31" si="4">SUM(D21:D30)</f>
        <v>2825635.25</v>
      </c>
      <c r="E31" s="13">
        <f t="shared" si="2"/>
        <v>29468186.960000001</v>
      </c>
    </row>
    <row r="32" spans="1:15" x14ac:dyDescent="0.25">
      <c r="A32" s="48" t="s">
        <v>129</v>
      </c>
    </row>
    <row r="33" spans="1:5" x14ac:dyDescent="0.25">
      <c r="A33" s="39" t="s">
        <v>745</v>
      </c>
    </row>
    <row r="35" spans="1:5" x14ac:dyDescent="0.25">
      <c r="A35" s="3" t="s">
        <v>28</v>
      </c>
    </row>
    <row r="36" spans="1:5" ht="24" x14ac:dyDescent="0.25">
      <c r="A36" s="57"/>
      <c r="B36" s="75" t="s">
        <v>304</v>
      </c>
      <c r="C36" s="76" t="s">
        <v>305</v>
      </c>
      <c r="D36" s="77" t="s">
        <v>306</v>
      </c>
      <c r="E36" s="30" t="s">
        <v>85</v>
      </c>
    </row>
    <row r="37" spans="1:5" x14ac:dyDescent="0.25">
      <c r="A37" s="45" t="s">
        <v>307</v>
      </c>
      <c r="B37" s="33">
        <f t="shared" ref="B37:D46" si="5">B4+B21</f>
        <v>299949.44</v>
      </c>
      <c r="C37" s="34">
        <f t="shared" si="5"/>
        <v>50676.58</v>
      </c>
      <c r="D37" s="80">
        <f t="shared" si="5"/>
        <v>10371.430000000002</v>
      </c>
      <c r="E37" s="11">
        <f>SUM(B37:D37)</f>
        <v>360997.45</v>
      </c>
    </row>
    <row r="38" spans="1:5" x14ac:dyDescent="0.25">
      <c r="A38" s="46" t="s">
        <v>308</v>
      </c>
      <c r="B38" s="35">
        <f t="shared" si="5"/>
        <v>51987.35</v>
      </c>
      <c r="C38" s="5">
        <f t="shared" si="5"/>
        <v>266796.02</v>
      </c>
      <c r="D38" s="81">
        <f t="shared" si="5"/>
        <v>50687.219999999994</v>
      </c>
      <c r="E38" s="12">
        <f t="shared" ref="E38:E47" si="6">SUM(B38:D38)</f>
        <v>369470.58999999997</v>
      </c>
    </row>
    <row r="39" spans="1:5" x14ac:dyDescent="0.25">
      <c r="A39" s="46" t="s">
        <v>309</v>
      </c>
      <c r="B39" s="35">
        <f t="shared" si="5"/>
        <v>22266.39</v>
      </c>
      <c r="C39" s="5">
        <f t="shared" si="5"/>
        <v>294930.95</v>
      </c>
      <c r="D39" s="81">
        <f t="shared" si="5"/>
        <v>61552</v>
      </c>
      <c r="E39" s="12">
        <f t="shared" si="6"/>
        <v>378749.34</v>
      </c>
    </row>
    <row r="40" spans="1:5" x14ac:dyDescent="0.25">
      <c r="A40" s="46" t="s">
        <v>310</v>
      </c>
      <c r="B40" s="35">
        <f t="shared" si="5"/>
        <v>17432.489999999998</v>
      </c>
      <c r="C40" s="5">
        <f t="shared" si="5"/>
        <v>302798.94</v>
      </c>
      <c r="D40" s="81">
        <f t="shared" si="5"/>
        <v>64861.08</v>
      </c>
      <c r="E40" s="12">
        <f t="shared" si="6"/>
        <v>385092.51</v>
      </c>
    </row>
    <row r="41" spans="1:5" x14ac:dyDescent="0.25">
      <c r="A41" s="46" t="s">
        <v>311</v>
      </c>
      <c r="B41" s="35">
        <f t="shared" si="5"/>
        <v>47228.65</v>
      </c>
      <c r="C41" s="5">
        <f t="shared" si="5"/>
        <v>1528130.25</v>
      </c>
      <c r="D41" s="81">
        <f t="shared" si="5"/>
        <v>376780.35</v>
      </c>
      <c r="E41" s="12">
        <f t="shared" si="6"/>
        <v>1952139.25</v>
      </c>
    </row>
    <row r="42" spans="1:5" x14ac:dyDescent="0.25">
      <c r="A42" s="46" t="s">
        <v>312</v>
      </c>
      <c r="B42" s="35">
        <f t="shared" si="5"/>
        <v>25190.489999999998</v>
      </c>
      <c r="C42" s="5">
        <f t="shared" si="5"/>
        <v>848375.15</v>
      </c>
      <c r="D42" s="81">
        <f t="shared" si="5"/>
        <v>679665.62</v>
      </c>
      <c r="E42" s="12">
        <f t="shared" si="6"/>
        <v>1553231.26</v>
      </c>
    </row>
    <row r="43" spans="1:5" x14ac:dyDescent="0.25">
      <c r="A43" s="46" t="s">
        <v>313</v>
      </c>
      <c r="B43" s="35">
        <f t="shared" si="5"/>
        <v>38704.17</v>
      </c>
      <c r="C43" s="5">
        <f t="shared" si="5"/>
        <v>396647.25</v>
      </c>
      <c r="D43" s="81">
        <f t="shared" si="5"/>
        <v>728154.67999999993</v>
      </c>
      <c r="E43" s="12">
        <f t="shared" si="6"/>
        <v>1163506.0999999999</v>
      </c>
    </row>
    <row r="44" spans="1:5" x14ac:dyDescent="0.25">
      <c r="A44" s="46" t="s">
        <v>314</v>
      </c>
      <c r="B44" s="35">
        <f t="shared" si="5"/>
        <v>1132118.04</v>
      </c>
      <c r="C44" s="5">
        <f t="shared" si="5"/>
        <v>652524.67999999993</v>
      </c>
      <c r="D44" s="81">
        <f t="shared" si="5"/>
        <v>769380.67000000016</v>
      </c>
      <c r="E44" s="12">
        <f t="shared" si="6"/>
        <v>2554023.39</v>
      </c>
    </row>
    <row r="45" spans="1:5" x14ac:dyDescent="0.25">
      <c r="A45" s="46" t="s">
        <v>8</v>
      </c>
      <c r="B45" s="35">
        <f t="shared" si="5"/>
        <v>1740061.58</v>
      </c>
      <c r="C45" s="5">
        <f t="shared" si="5"/>
        <v>73193.94</v>
      </c>
      <c r="D45" s="81">
        <f t="shared" si="5"/>
        <v>90150.15</v>
      </c>
      <c r="E45" s="12">
        <f t="shared" si="6"/>
        <v>1903405.67</v>
      </c>
    </row>
    <row r="46" spans="1:5" x14ac:dyDescent="0.25">
      <c r="A46" s="46" t="s">
        <v>315</v>
      </c>
      <c r="B46" s="82">
        <f t="shared" si="5"/>
        <v>21808605.91</v>
      </c>
      <c r="C46" s="83">
        <f t="shared" si="5"/>
        <v>85921.04</v>
      </c>
      <c r="D46" s="84">
        <f t="shared" si="5"/>
        <v>143933.78</v>
      </c>
      <c r="E46" s="12">
        <f t="shared" si="6"/>
        <v>22038460.73</v>
      </c>
    </row>
    <row r="47" spans="1:5" x14ac:dyDescent="0.25">
      <c r="A47" s="74" t="s">
        <v>85</v>
      </c>
      <c r="B47" s="85">
        <f>SUM(B37:B46)</f>
        <v>25183544.510000002</v>
      </c>
      <c r="C47" s="86">
        <f t="shared" ref="C47:D47" si="7">SUM(C37:C46)</f>
        <v>4499994.8000000007</v>
      </c>
      <c r="D47" s="87">
        <f t="shared" si="7"/>
        <v>2975536.9799999995</v>
      </c>
      <c r="E47" s="13">
        <f t="shared" si="6"/>
        <v>32659076.290000003</v>
      </c>
    </row>
    <row r="48" spans="1:5" x14ac:dyDescent="0.25">
      <c r="A48" s="48" t="s">
        <v>129</v>
      </c>
    </row>
    <row r="49" spans="1:1" x14ac:dyDescent="0.25">
      <c r="A49" s="39" t="s">
        <v>745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6" x14ac:dyDescent="0.25">
      <c r="A1" s="1" t="s">
        <v>303</v>
      </c>
    </row>
    <row r="2" spans="1:6" x14ac:dyDescent="0.25">
      <c r="A2" s="3" t="s">
        <v>69</v>
      </c>
    </row>
    <row r="3" spans="1:6" ht="24" x14ac:dyDescent="0.25">
      <c r="A3" s="73"/>
      <c r="B3" s="14" t="s">
        <v>298</v>
      </c>
      <c r="C3" s="15" t="s">
        <v>299</v>
      </c>
      <c r="D3" s="15" t="s">
        <v>300</v>
      </c>
      <c r="E3" s="30" t="s">
        <v>301</v>
      </c>
      <c r="F3" s="16" t="s">
        <v>85</v>
      </c>
    </row>
    <row r="4" spans="1:6" x14ac:dyDescent="0.25">
      <c r="A4" s="45" t="s">
        <v>36</v>
      </c>
      <c r="B4" s="88">
        <f>For2_H!B4+For2_F!B4</f>
        <v>21411.420000000002</v>
      </c>
      <c r="C4" s="88">
        <f>For2_H!C4+For2_F!C4</f>
        <v>5348.91</v>
      </c>
      <c r="D4" s="88">
        <f>For2_H!D4+For2_F!D4</f>
        <v>6515.38</v>
      </c>
      <c r="E4" s="88">
        <f>For2_H!E4+For2_F!E4</f>
        <v>668.06999999999994</v>
      </c>
      <c r="F4" s="89">
        <f>SUM(B4:E4)</f>
        <v>33943.78</v>
      </c>
    </row>
    <row r="5" spans="1:6" x14ac:dyDescent="0.25">
      <c r="A5" s="46" t="s">
        <v>30</v>
      </c>
      <c r="B5" s="88">
        <f>For2_H!B5+For2_F!B5</f>
        <v>55172.159999999996</v>
      </c>
      <c r="C5" s="88">
        <f>For2_H!C5+For2_F!C5</f>
        <v>29846.16</v>
      </c>
      <c r="D5" s="88">
        <f>For2_H!D5+For2_F!D5</f>
        <v>42571.729999999996</v>
      </c>
      <c r="E5" s="88">
        <f>For2_H!E5+For2_F!E5</f>
        <v>30086.23</v>
      </c>
      <c r="F5" s="89">
        <f t="shared" ref="F5:F10" si="0">SUM(B5:E5)</f>
        <v>157676.28</v>
      </c>
    </row>
    <row r="6" spans="1:6" x14ac:dyDescent="0.25">
      <c r="A6" s="46" t="s">
        <v>31</v>
      </c>
      <c r="B6" s="88">
        <f>For2_H!B6+For2_F!B6</f>
        <v>456420.07</v>
      </c>
      <c r="C6" s="88">
        <f>For2_H!C6+For2_F!C6</f>
        <v>210919.52</v>
      </c>
      <c r="D6" s="88">
        <f>For2_H!D6+For2_F!D6</f>
        <v>251217.08</v>
      </c>
      <c r="E6" s="88">
        <f>For2_H!E6+For2_F!E6</f>
        <v>545906</v>
      </c>
      <c r="F6" s="89">
        <f t="shared" si="0"/>
        <v>1464462.67</v>
      </c>
    </row>
    <row r="7" spans="1:6" x14ac:dyDescent="0.25">
      <c r="A7" s="46" t="s">
        <v>32</v>
      </c>
      <c r="B7" s="88">
        <f>For2_H!B7+For2_F!B7</f>
        <v>639787.39</v>
      </c>
      <c r="C7" s="88">
        <f>For2_H!C7+For2_F!C7</f>
        <v>306650.81</v>
      </c>
      <c r="D7" s="88">
        <f>For2_H!D7+For2_F!D7</f>
        <v>260833.15</v>
      </c>
      <c r="E7" s="88">
        <f>For2_H!E7+For2_F!E7</f>
        <v>475552.51</v>
      </c>
      <c r="F7" s="89">
        <f t="shared" si="0"/>
        <v>1682823.8599999999</v>
      </c>
    </row>
    <row r="8" spans="1:6" x14ac:dyDescent="0.25">
      <c r="A8" s="46" t="s">
        <v>33</v>
      </c>
      <c r="B8" s="88">
        <f>For2_H!B8+For2_F!B8</f>
        <v>438255.72</v>
      </c>
      <c r="C8" s="88">
        <f>For2_H!C8+For2_F!C8</f>
        <v>155061.65000000002</v>
      </c>
      <c r="D8" s="88">
        <f>For2_H!D8+For2_F!D8</f>
        <v>106866.26999999999</v>
      </c>
      <c r="E8" s="88">
        <f>For2_H!E8+For2_F!E8</f>
        <v>201463.74</v>
      </c>
      <c r="F8" s="89">
        <f t="shared" si="0"/>
        <v>901647.38</v>
      </c>
    </row>
    <row r="9" spans="1:6" x14ac:dyDescent="0.25">
      <c r="A9" s="47" t="s">
        <v>302</v>
      </c>
      <c r="B9" s="88">
        <f>For2_H!B9+For2_F!B9</f>
        <v>761273.24000000011</v>
      </c>
      <c r="C9" s="88">
        <f>For2_H!C9+For2_F!C9</f>
        <v>124353.4</v>
      </c>
      <c r="D9" s="88">
        <f>For2_H!D9+For2_F!D9</f>
        <v>91305.59</v>
      </c>
      <c r="E9" s="88">
        <f>For2_H!E9+For2_F!E9</f>
        <v>166166.6</v>
      </c>
      <c r="F9" s="89">
        <f t="shared" si="0"/>
        <v>1143098.83</v>
      </c>
    </row>
    <row r="10" spans="1:6" x14ac:dyDescent="0.25">
      <c r="A10" s="74" t="s">
        <v>85</v>
      </c>
      <c r="B10" s="90">
        <f>SUM(B4:B9)</f>
        <v>2372320</v>
      </c>
      <c r="C10" s="90">
        <f>SUM(C4:C9)</f>
        <v>832180.45000000007</v>
      </c>
      <c r="D10" s="90">
        <f>SUM(D4:D9)</f>
        <v>759309.2</v>
      </c>
      <c r="E10" s="91">
        <f>SUM(E4:E9)</f>
        <v>1419843.1500000001</v>
      </c>
      <c r="F10" s="92">
        <f t="shared" si="0"/>
        <v>5383652.8000000007</v>
      </c>
    </row>
    <row r="11" spans="1:6" x14ac:dyDescent="0.25">
      <c r="A11" s="48" t="s">
        <v>296</v>
      </c>
    </row>
    <row r="12" spans="1:6" x14ac:dyDescent="0.25">
      <c r="A12" s="48" t="s">
        <v>129</v>
      </c>
    </row>
    <row r="13" spans="1:6" x14ac:dyDescent="0.25">
      <c r="A13" s="39" t="s">
        <v>745</v>
      </c>
    </row>
    <row r="15" spans="1:6" x14ac:dyDescent="0.25">
      <c r="A15" s="3" t="s">
        <v>70</v>
      </c>
    </row>
    <row r="16" spans="1:6" ht="24" x14ac:dyDescent="0.25">
      <c r="A16" s="73"/>
      <c r="B16" s="14" t="s">
        <v>298</v>
      </c>
      <c r="C16" s="15" t="s">
        <v>299</v>
      </c>
      <c r="D16" s="15" t="s">
        <v>300</v>
      </c>
      <c r="E16" s="30" t="s">
        <v>301</v>
      </c>
      <c r="F16" s="16" t="s">
        <v>85</v>
      </c>
    </row>
    <row r="17" spans="1:6" x14ac:dyDescent="0.25">
      <c r="A17" s="45" t="s">
        <v>36</v>
      </c>
      <c r="B17" s="88">
        <f>For2_H!B17+For2_F!B17</f>
        <v>179615.11</v>
      </c>
      <c r="C17" s="88">
        <f>For2_H!C17+For2_F!C17</f>
        <v>93487.57</v>
      </c>
      <c r="D17" s="88">
        <f>For2_H!D17+For2_F!D17</f>
        <v>132559.62</v>
      </c>
      <c r="E17" s="88">
        <f>For2_H!E17+For2_F!E17</f>
        <v>4830.21</v>
      </c>
      <c r="F17" s="89">
        <f>SUM(B17:E17)</f>
        <v>410492.51</v>
      </c>
    </row>
    <row r="18" spans="1:6" x14ac:dyDescent="0.25">
      <c r="A18" s="46" t="s">
        <v>30</v>
      </c>
      <c r="B18" s="88">
        <f>For2_H!B18+For2_F!B18</f>
        <v>304724.21999999997</v>
      </c>
      <c r="C18" s="88">
        <f>For2_H!C18+For2_F!C18</f>
        <v>421527.26</v>
      </c>
      <c r="D18" s="88">
        <f>For2_H!D18+For2_F!D18</f>
        <v>653582.09</v>
      </c>
      <c r="E18" s="88">
        <f>For2_H!E18+For2_F!E18</f>
        <v>577357.16999999993</v>
      </c>
      <c r="F18" s="89">
        <f t="shared" ref="F18:F23" si="1">SUM(B18:E18)</f>
        <v>1957190.7399999998</v>
      </c>
    </row>
    <row r="19" spans="1:6" x14ac:dyDescent="0.25">
      <c r="A19" s="46" t="s">
        <v>31</v>
      </c>
      <c r="B19" s="88">
        <f>For2_H!B19+For2_F!B19</f>
        <v>1002763.99</v>
      </c>
      <c r="C19" s="88">
        <f>For2_H!C19+For2_F!C19</f>
        <v>2000088.8399999999</v>
      </c>
      <c r="D19" s="88">
        <f>For2_H!D19+For2_F!D19</f>
        <v>2152718.7999999998</v>
      </c>
      <c r="E19" s="88">
        <f>For2_H!E19+For2_F!E19</f>
        <v>4635347.3100000005</v>
      </c>
      <c r="F19" s="89">
        <f t="shared" si="1"/>
        <v>9790918.9400000013</v>
      </c>
    </row>
    <row r="20" spans="1:6" x14ac:dyDescent="0.25">
      <c r="A20" s="46" t="s">
        <v>32</v>
      </c>
      <c r="B20" s="88">
        <f>For2_H!B20+For2_F!B20</f>
        <v>1642308.59</v>
      </c>
      <c r="C20" s="88">
        <f>For2_H!C20+For2_F!C20</f>
        <v>3379175.89</v>
      </c>
      <c r="D20" s="88">
        <f>For2_H!D20+For2_F!D20</f>
        <v>1936269.74</v>
      </c>
      <c r="E20" s="88">
        <f>For2_H!E20+For2_F!E20</f>
        <v>4098793.75</v>
      </c>
      <c r="F20" s="89">
        <f t="shared" si="1"/>
        <v>11056547.970000001</v>
      </c>
    </row>
    <row r="21" spans="1:6" x14ac:dyDescent="0.25">
      <c r="A21" s="46" t="s">
        <v>33</v>
      </c>
      <c r="B21" s="88">
        <f>For2_H!B21+For2_F!B21</f>
        <v>1939811.83</v>
      </c>
      <c r="C21" s="88">
        <f>For2_H!C21+For2_F!C21</f>
        <v>2407782.42</v>
      </c>
      <c r="D21" s="88">
        <f>For2_H!D21+For2_F!D21</f>
        <v>1080181.31</v>
      </c>
      <c r="E21" s="88">
        <f>For2_H!E21+For2_F!E21</f>
        <v>1752478.12</v>
      </c>
      <c r="F21" s="89">
        <f t="shared" si="1"/>
        <v>7180253.6800000006</v>
      </c>
    </row>
    <row r="22" spans="1:6" x14ac:dyDescent="0.25">
      <c r="A22" s="47" t="s">
        <v>302</v>
      </c>
      <c r="B22" s="88">
        <f>For2_H!B22+For2_F!B22</f>
        <v>5750072.4799999986</v>
      </c>
      <c r="C22" s="88">
        <f>For2_H!C22+For2_F!C22</f>
        <v>2664654.0199999996</v>
      </c>
      <c r="D22" s="88">
        <f>For2_H!D22+For2_F!D22</f>
        <v>1287647.77</v>
      </c>
      <c r="E22" s="88">
        <f>For2_H!E22+For2_F!E22</f>
        <v>1770681.28</v>
      </c>
      <c r="F22" s="89">
        <f t="shared" si="1"/>
        <v>11473055.549999997</v>
      </c>
    </row>
    <row r="23" spans="1:6" x14ac:dyDescent="0.25">
      <c r="A23" s="74" t="s">
        <v>85</v>
      </c>
      <c r="B23" s="90">
        <f>SUM(B17:B22)</f>
        <v>10819296.219999999</v>
      </c>
      <c r="C23" s="90">
        <f>SUM(C17:C22)</f>
        <v>10966716</v>
      </c>
      <c r="D23" s="90">
        <f>SUM(D17:D22)</f>
        <v>7242959.3300000001</v>
      </c>
      <c r="E23" s="91">
        <f>SUM(E17:E22)</f>
        <v>12839487.840000002</v>
      </c>
      <c r="F23" s="92">
        <f t="shared" si="1"/>
        <v>41868459.390000001</v>
      </c>
    </row>
    <row r="24" spans="1:6" x14ac:dyDescent="0.25">
      <c r="A24" s="48" t="s">
        <v>129</v>
      </c>
    </row>
    <row r="25" spans="1:6" x14ac:dyDescent="0.25">
      <c r="A25" s="39" t="s">
        <v>745</v>
      </c>
    </row>
    <row r="27" spans="1:6" x14ac:dyDescent="0.25">
      <c r="A27" s="3" t="s">
        <v>28</v>
      </c>
    </row>
    <row r="28" spans="1:6" ht="24" x14ac:dyDescent="0.25">
      <c r="A28" s="73"/>
      <c r="B28" s="14" t="s">
        <v>298</v>
      </c>
      <c r="C28" s="15" t="s">
        <v>299</v>
      </c>
      <c r="D28" s="15" t="s">
        <v>300</v>
      </c>
      <c r="E28" s="30" t="s">
        <v>301</v>
      </c>
      <c r="F28" s="16" t="s">
        <v>85</v>
      </c>
    </row>
    <row r="29" spans="1:6" x14ac:dyDescent="0.25">
      <c r="A29" s="45" t="s">
        <v>36</v>
      </c>
      <c r="B29" s="88">
        <f t="shared" ref="B29:E34" si="2">B4+B17</f>
        <v>201026.53</v>
      </c>
      <c r="C29" s="88">
        <f t="shared" si="2"/>
        <v>98836.48000000001</v>
      </c>
      <c r="D29" s="88">
        <f t="shared" si="2"/>
        <v>139075</v>
      </c>
      <c r="E29" s="88">
        <f t="shared" si="2"/>
        <v>5498.28</v>
      </c>
      <c r="F29" s="89">
        <f>SUM(B29:E29)</f>
        <v>444436.29000000004</v>
      </c>
    </row>
    <row r="30" spans="1:6" x14ac:dyDescent="0.25">
      <c r="A30" s="46" t="s">
        <v>30</v>
      </c>
      <c r="B30" s="88">
        <f t="shared" si="2"/>
        <v>359896.37999999995</v>
      </c>
      <c r="C30" s="88">
        <f t="shared" si="2"/>
        <v>451373.42</v>
      </c>
      <c r="D30" s="88">
        <f t="shared" si="2"/>
        <v>696153.82</v>
      </c>
      <c r="E30" s="88">
        <f t="shared" si="2"/>
        <v>607443.39999999991</v>
      </c>
      <c r="F30" s="89">
        <f t="shared" ref="F30:F35" si="3">SUM(B30:E30)</f>
        <v>2114867.0199999996</v>
      </c>
    </row>
    <row r="31" spans="1:6" x14ac:dyDescent="0.25">
      <c r="A31" s="46" t="s">
        <v>31</v>
      </c>
      <c r="B31" s="88">
        <f t="shared" si="2"/>
        <v>1459184.06</v>
      </c>
      <c r="C31" s="88">
        <f t="shared" si="2"/>
        <v>2211008.36</v>
      </c>
      <c r="D31" s="88">
        <f t="shared" si="2"/>
        <v>2403935.88</v>
      </c>
      <c r="E31" s="88">
        <f t="shared" si="2"/>
        <v>5181253.3100000005</v>
      </c>
      <c r="F31" s="89">
        <f t="shared" si="3"/>
        <v>11255381.609999999</v>
      </c>
    </row>
    <row r="32" spans="1:6" x14ac:dyDescent="0.25">
      <c r="A32" s="46" t="s">
        <v>32</v>
      </c>
      <c r="B32" s="88">
        <f t="shared" si="2"/>
        <v>2282095.98</v>
      </c>
      <c r="C32" s="88">
        <f t="shared" si="2"/>
        <v>3685826.7</v>
      </c>
      <c r="D32" s="88">
        <f t="shared" si="2"/>
        <v>2197102.89</v>
      </c>
      <c r="E32" s="88">
        <f t="shared" si="2"/>
        <v>4574346.26</v>
      </c>
      <c r="F32" s="89">
        <f t="shared" si="3"/>
        <v>12739371.83</v>
      </c>
    </row>
    <row r="33" spans="1:6" x14ac:dyDescent="0.25">
      <c r="A33" s="46" t="s">
        <v>33</v>
      </c>
      <c r="B33" s="88">
        <f t="shared" si="2"/>
        <v>2378067.5499999998</v>
      </c>
      <c r="C33" s="88">
        <f t="shared" si="2"/>
        <v>2562844.0699999998</v>
      </c>
      <c r="D33" s="88">
        <f t="shared" si="2"/>
        <v>1187047.58</v>
      </c>
      <c r="E33" s="88">
        <f t="shared" si="2"/>
        <v>1953941.86</v>
      </c>
      <c r="F33" s="89">
        <f t="shared" si="3"/>
        <v>8081901.0599999996</v>
      </c>
    </row>
    <row r="34" spans="1:6" x14ac:dyDescent="0.25">
      <c r="A34" s="47" t="s">
        <v>302</v>
      </c>
      <c r="B34" s="88">
        <f t="shared" si="2"/>
        <v>6511345.7199999988</v>
      </c>
      <c r="C34" s="88">
        <f t="shared" si="2"/>
        <v>2789007.4199999995</v>
      </c>
      <c r="D34" s="88">
        <f t="shared" si="2"/>
        <v>1378953.36</v>
      </c>
      <c r="E34" s="88">
        <f t="shared" si="2"/>
        <v>1936847.8800000001</v>
      </c>
      <c r="F34" s="89">
        <f t="shared" si="3"/>
        <v>12616154.379999999</v>
      </c>
    </row>
    <row r="35" spans="1:6" x14ac:dyDescent="0.25">
      <c r="A35" s="74" t="s">
        <v>85</v>
      </c>
      <c r="B35" s="90">
        <f>SUM(B29:B34)</f>
        <v>13191616.219999999</v>
      </c>
      <c r="C35" s="90">
        <f>SUM(C29:C34)</f>
        <v>11798896.449999999</v>
      </c>
      <c r="D35" s="90">
        <f>SUM(D29:D34)</f>
        <v>8002268.5300000003</v>
      </c>
      <c r="E35" s="91">
        <f>SUM(E29:E34)</f>
        <v>14259330.99</v>
      </c>
      <c r="F35" s="92">
        <f t="shared" si="3"/>
        <v>47252112.189999998</v>
      </c>
    </row>
    <row r="36" spans="1:6" x14ac:dyDescent="0.25">
      <c r="A36" s="48" t="s">
        <v>129</v>
      </c>
    </row>
    <row r="37" spans="1:6" x14ac:dyDescent="0.25">
      <c r="A37" s="39" t="s">
        <v>745</v>
      </c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zoomScaleNormal="100"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8" width="11.42578125" style="2"/>
    <col min="9" max="13" width="11.42578125" style="166"/>
    <col min="14" max="14" width="11.42578125" style="2"/>
    <col min="15" max="16" width="11.42578125" style="163"/>
    <col min="17" max="20" width="11.42578125" style="160"/>
    <col min="21" max="16384" width="11.42578125" style="2"/>
  </cols>
  <sheetData>
    <row r="1" spans="1:21" x14ac:dyDescent="0.25">
      <c r="A1" s="1" t="s">
        <v>317</v>
      </c>
    </row>
    <row r="2" spans="1:21" x14ac:dyDescent="0.25">
      <c r="A2" s="3" t="s">
        <v>69</v>
      </c>
    </row>
    <row r="3" spans="1:21" ht="24" x14ac:dyDescent="0.25">
      <c r="A3" s="73"/>
      <c r="B3" s="14" t="s">
        <v>298</v>
      </c>
      <c r="C3" s="15" t="s">
        <v>299</v>
      </c>
      <c r="D3" s="15" t="s">
        <v>300</v>
      </c>
      <c r="E3" s="30" t="s">
        <v>301</v>
      </c>
      <c r="F3" s="16" t="s">
        <v>85</v>
      </c>
    </row>
    <row r="4" spans="1:21" x14ac:dyDescent="0.25">
      <c r="A4" s="45" t="s">
        <v>36</v>
      </c>
      <c r="B4" s="88">
        <v>13783.580000000002</v>
      </c>
      <c r="C4" s="88">
        <v>3505.5</v>
      </c>
      <c r="D4" s="88">
        <v>3063.83</v>
      </c>
      <c r="E4" s="93">
        <v>350.48</v>
      </c>
      <c r="F4" s="89">
        <f>SUM(B4:E4)</f>
        <v>20703.390000000003</v>
      </c>
      <c r="G4" s="112"/>
      <c r="I4" s="169"/>
      <c r="J4" s="169"/>
      <c r="K4" s="167"/>
      <c r="L4" s="167"/>
      <c r="M4" s="167"/>
      <c r="N4" s="158"/>
      <c r="O4" s="164"/>
      <c r="P4" s="164"/>
      <c r="Q4" s="161"/>
      <c r="R4" s="161"/>
      <c r="S4" s="161"/>
      <c r="T4" s="161"/>
      <c r="U4" s="158"/>
    </row>
    <row r="5" spans="1:21" x14ac:dyDescent="0.25">
      <c r="A5" s="46" t="s">
        <v>30</v>
      </c>
      <c r="B5" s="88">
        <v>29392.379999999997</v>
      </c>
      <c r="C5" s="88">
        <v>17583.66</v>
      </c>
      <c r="D5" s="88">
        <v>20062.349999999999</v>
      </c>
      <c r="E5" s="93">
        <v>11843.77</v>
      </c>
      <c r="F5" s="89">
        <f t="shared" ref="F5:F10" si="0">SUM(B5:E5)</f>
        <v>78882.159999999989</v>
      </c>
      <c r="G5" s="112"/>
    </row>
    <row r="6" spans="1:21" x14ac:dyDescent="0.25">
      <c r="A6" s="46" t="s">
        <v>31</v>
      </c>
      <c r="B6" s="88">
        <v>221662.54</v>
      </c>
      <c r="C6" s="88">
        <v>115819.29</v>
      </c>
      <c r="D6" s="88">
        <v>113591.15</v>
      </c>
      <c r="E6" s="93">
        <v>224714.7</v>
      </c>
      <c r="F6" s="89">
        <f t="shared" si="0"/>
        <v>675787.67999999993</v>
      </c>
      <c r="G6" s="112"/>
    </row>
    <row r="7" spans="1:21" x14ac:dyDescent="0.25">
      <c r="A7" s="46" t="s">
        <v>32</v>
      </c>
      <c r="B7" s="88">
        <v>307231.69</v>
      </c>
      <c r="C7" s="88">
        <v>173777.12</v>
      </c>
      <c r="D7" s="88">
        <v>128668.04999999999</v>
      </c>
      <c r="E7" s="93">
        <v>224134.77000000002</v>
      </c>
      <c r="F7" s="89">
        <f t="shared" si="0"/>
        <v>833811.63</v>
      </c>
      <c r="G7" s="112"/>
      <c r="I7" s="168"/>
      <c r="J7" s="168"/>
      <c r="K7" s="168"/>
      <c r="L7" s="168"/>
      <c r="M7" s="168"/>
      <c r="N7" s="159"/>
      <c r="O7" s="165"/>
      <c r="P7" s="165"/>
      <c r="Q7" s="162"/>
      <c r="R7" s="162"/>
      <c r="S7" s="162"/>
      <c r="T7" s="162"/>
    </row>
    <row r="8" spans="1:21" x14ac:dyDescent="0.25">
      <c r="A8" s="46" t="s">
        <v>33</v>
      </c>
      <c r="B8" s="88">
        <v>186977.49</v>
      </c>
      <c r="C8" s="88">
        <v>88445.99</v>
      </c>
      <c r="D8" s="88">
        <v>51904.65</v>
      </c>
      <c r="E8" s="93">
        <v>106434</v>
      </c>
      <c r="F8" s="89">
        <f t="shared" si="0"/>
        <v>433762.13</v>
      </c>
      <c r="G8" s="112"/>
      <c r="I8" s="168"/>
      <c r="J8" s="168"/>
      <c r="K8" s="168"/>
      <c r="L8" s="168"/>
      <c r="M8" s="168"/>
      <c r="N8" s="159"/>
      <c r="O8" s="165"/>
      <c r="P8" s="165"/>
      <c r="Q8" s="162"/>
      <c r="R8" s="162"/>
      <c r="S8" s="162"/>
      <c r="T8" s="162"/>
    </row>
    <row r="9" spans="1:21" x14ac:dyDescent="0.25">
      <c r="A9" s="47" t="s">
        <v>302</v>
      </c>
      <c r="B9" s="88">
        <v>360912.58000000007</v>
      </c>
      <c r="C9" s="88">
        <v>75878.850000000006</v>
      </c>
      <c r="D9" s="88">
        <v>43720.729999999996</v>
      </c>
      <c r="E9" s="88">
        <v>93667.57</v>
      </c>
      <c r="F9" s="89">
        <f t="shared" si="0"/>
        <v>574179.73</v>
      </c>
      <c r="G9" s="112"/>
      <c r="I9" s="168"/>
      <c r="J9" s="168"/>
      <c r="K9" s="168"/>
      <c r="L9" s="168"/>
      <c r="M9" s="168"/>
      <c r="N9" s="159"/>
      <c r="O9" s="165"/>
      <c r="P9" s="165"/>
      <c r="Q9" s="162"/>
      <c r="R9" s="162"/>
      <c r="S9" s="162"/>
      <c r="T9" s="162"/>
      <c r="U9" s="159"/>
    </row>
    <row r="10" spans="1:21" x14ac:dyDescent="0.25">
      <c r="A10" s="74" t="s">
        <v>85</v>
      </c>
      <c r="B10" s="90">
        <f>SUM(B4:B9)</f>
        <v>1119960.26</v>
      </c>
      <c r="C10" s="90">
        <f>SUM(C4:C9)</f>
        <v>475010.40999999992</v>
      </c>
      <c r="D10" s="90">
        <f>SUM(D4:D9)</f>
        <v>361010.76</v>
      </c>
      <c r="E10" s="91">
        <f>SUM(E4:E9)</f>
        <v>661145.29</v>
      </c>
      <c r="F10" s="92">
        <f t="shared" si="0"/>
        <v>2617126.7199999997</v>
      </c>
      <c r="I10" s="168"/>
      <c r="J10" s="168"/>
      <c r="K10" s="168"/>
      <c r="L10" s="168"/>
      <c r="M10" s="168"/>
      <c r="N10" s="159"/>
      <c r="O10" s="165"/>
      <c r="P10" s="165"/>
      <c r="Q10" s="162"/>
      <c r="R10" s="162"/>
      <c r="S10" s="162"/>
      <c r="T10" s="162"/>
      <c r="U10" s="159"/>
    </row>
    <row r="11" spans="1:21" x14ac:dyDescent="0.25">
      <c r="A11" s="48" t="s">
        <v>296</v>
      </c>
      <c r="H11" s="112"/>
      <c r="I11" s="170"/>
      <c r="J11" s="170"/>
      <c r="K11" s="168"/>
      <c r="L11" s="168"/>
      <c r="M11" s="168"/>
      <c r="N11" s="159"/>
      <c r="O11" s="165"/>
      <c r="P11" s="165"/>
      <c r="Q11" s="162"/>
      <c r="R11" s="162"/>
      <c r="S11" s="162"/>
      <c r="T11" s="162"/>
      <c r="U11" s="159"/>
    </row>
    <row r="12" spans="1:21" x14ac:dyDescent="0.25">
      <c r="A12" s="48" t="s">
        <v>129</v>
      </c>
      <c r="H12" s="112"/>
      <c r="I12" s="171"/>
      <c r="J12" s="171"/>
    </row>
    <row r="13" spans="1:21" x14ac:dyDescent="0.25">
      <c r="A13" s="39" t="s">
        <v>745</v>
      </c>
      <c r="H13" s="112"/>
      <c r="I13" s="171"/>
      <c r="J13" s="171"/>
    </row>
    <row r="15" spans="1:21" x14ac:dyDescent="0.25">
      <c r="A15" s="3" t="s">
        <v>70</v>
      </c>
    </row>
    <row r="16" spans="1:21" ht="24" x14ac:dyDescent="0.25">
      <c r="A16" s="73"/>
      <c r="B16" s="14" t="s">
        <v>298</v>
      </c>
      <c r="C16" s="15" t="s">
        <v>299</v>
      </c>
      <c r="D16" s="15" t="s">
        <v>300</v>
      </c>
      <c r="E16" s="30" t="s">
        <v>301</v>
      </c>
      <c r="F16" s="16" t="s">
        <v>85</v>
      </c>
    </row>
    <row r="17" spans="1:7" x14ac:dyDescent="0.25">
      <c r="A17" s="45" t="s">
        <v>36</v>
      </c>
      <c r="B17" s="88">
        <v>108633.34</v>
      </c>
      <c r="C17" s="88">
        <v>58329.52</v>
      </c>
      <c r="D17" s="88">
        <v>69679.02</v>
      </c>
      <c r="E17" s="93">
        <v>2391.86</v>
      </c>
      <c r="F17" s="89">
        <f>SUM(B17:E17)</f>
        <v>239033.74</v>
      </c>
      <c r="G17" s="112"/>
    </row>
    <row r="18" spans="1:7" x14ac:dyDescent="0.25">
      <c r="A18" s="46" t="s">
        <v>30</v>
      </c>
      <c r="B18" s="88">
        <v>182992.64000000001</v>
      </c>
      <c r="C18" s="88">
        <v>248766.72</v>
      </c>
      <c r="D18" s="88">
        <v>352227.85</v>
      </c>
      <c r="E18" s="93">
        <v>265874.57999999996</v>
      </c>
      <c r="F18" s="89">
        <f t="shared" ref="F18:F23" si="1">SUM(B18:E18)</f>
        <v>1049861.79</v>
      </c>
      <c r="G18" s="112"/>
    </row>
    <row r="19" spans="1:7" x14ac:dyDescent="0.25">
      <c r="A19" s="46" t="s">
        <v>31</v>
      </c>
      <c r="B19" s="88">
        <v>572308.25</v>
      </c>
      <c r="C19" s="88">
        <v>1178224.1599999999</v>
      </c>
      <c r="D19" s="88">
        <v>1092073.45</v>
      </c>
      <c r="E19" s="93">
        <v>2035658.8199999998</v>
      </c>
      <c r="F19" s="89">
        <f t="shared" si="1"/>
        <v>4878264.68</v>
      </c>
      <c r="G19" s="112"/>
    </row>
    <row r="20" spans="1:7" x14ac:dyDescent="0.25">
      <c r="A20" s="46" t="s">
        <v>32</v>
      </c>
      <c r="B20" s="88">
        <v>816813.10000000009</v>
      </c>
      <c r="C20" s="88">
        <v>1900407.09</v>
      </c>
      <c r="D20" s="88">
        <v>873388.46</v>
      </c>
      <c r="E20" s="93">
        <v>1877645.89</v>
      </c>
      <c r="F20" s="89">
        <f t="shared" si="1"/>
        <v>5468254.54</v>
      </c>
      <c r="G20" s="112"/>
    </row>
    <row r="21" spans="1:7" x14ac:dyDescent="0.25">
      <c r="A21" s="46" t="s">
        <v>33</v>
      </c>
      <c r="B21" s="88">
        <v>832920.49</v>
      </c>
      <c r="C21" s="88">
        <v>1341868.22</v>
      </c>
      <c r="D21" s="88">
        <v>450156.91</v>
      </c>
      <c r="E21" s="93">
        <v>830710.88</v>
      </c>
      <c r="F21" s="89">
        <f t="shared" si="1"/>
        <v>3455656.5</v>
      </c>
      <c r="G21" s="112"/>
    </row>
    <row r="22" spans="1:7" x14ac:dyDescent="0.25">
      <c r="A22" s="47" t="s">
        <v>302</v>
      </c>
      <c r="B22" s="88">
        <v>1951421.33</v>
      </c>
      <c r="C22" s="88">
        <v>1400105.16</v>
      </c>
      <c r="D22" s="88">
        <v>545255.99</v>
      </c>
      <c r="E22" s="88">
        <v>927641.9800000001</v>
      </c>
      <c r="F22" s="89">
        <f t="shared" si="1"/>
        <v>4824424.4600000009</v>
      </c>
      <c r="G22" s="112"/>
    </row>
    <row r="23" spans="1:7" x14ac:dyDescent="0.25">
      <c r="A23" s="74" t="s">
        <v>85</v>
      </c>
      <c r="B23" s="90">
        <f>SUM(B17:B22)</f>
        <v>4465089.1500000004</v>
      </c>
      <c r="C23" s="90">
        <f>SUM(C17:C22)</f>
        <v>6127700.8700000001</v>
      </c>
      <c r="D23" s="90">
        <f>SUM(D17:D22)</f>
        <v>3382781.6799999997</v>
      </c>
      <c r="E23" s="91">
        <f>SUM(E17:E22)</f>
        <v>5939924.0099999998</v>
      </c>
      <c r="F23" s="92">
        <f t="shared" si="1"/>
        <v>19915495.710000001</v>
      </c>
    </row>
    <row r="24" spans="1:7" x14ac:dyDescent="0.25">
      <c r="A24" s="48" t="s">
        <v>129</v>
      </c>
    </row>
    <row r="25" spans="1:7" x14ac:dyDescent="0.25">
      <c r="A25" s="39" t="s">
        <v>745</v>
      </c>
    </row>
    <row r="27" spans="1:7" x14ac:dyDescent="0.25">
      <c r="A27" s="3" t="s">
        <v>28</v>
      </c>
    </row>
    <row r="28" spans="1:7" ht="24" x14ac:dyDescent="0.25">
      <c r="A28" s="73"/>
      <c r="B28" s="14" t="s">
        <v>298</v>
      </c>
      <c r="C28" s="15" t="s">
        <v>299</v>
      </c>
      <c r="D28" s="15" t="s">
        <v>300</v>
      </c>
      <c r="E28" s="30" t="s">
        <v>301</v>
      </c>
      <c r="F28" s="16" t="s">
        <v>85</v>
      </c>
    </row>
    <row r="29" spans="1:7" x14ac:dyDescent="0.25">
      <c r="A29" s="45" t="s">
        <v>36</v>
      </c>
      <c r="B29" s="88">
        <f t="shared" ref="B29:E34" si="2">B4+B17</f>
        <v>122416.92</v>
      </c>
      <c r="C29" s="88">
        <f t="shared" si="2"/>
        <v>61835.02</v>
      </c>
      <c r="D29" s="88">
        <f t="shared" si="2"/>
        <v>72742.850000000006</v>
      </c>
      <c r="E29" s="88">
        <f t="shared" si="2"/>
        <v>2742.34</v>
      </c>
      <c r="F29" s="89">
        <f>SUM(B29:E29)</f>
        <v>259737.13</v>
      </c>
    </row>
    <row r="30" spans="1:7" x14ac:dyDescent="0.25">
      <c r="A30" s="46" t="s">
        <v>30</v>
      </c>
      <c r="B30" s="88">
        <f t="shared" si="2"/>
        <v>212385.02000000002</v>
      </c>
      <c r="C30" s="88">
        <f t="shared" si="2"/>
        <v>266350.38</v>
      </c>
      <c r="D30" s="88">
        <f t="shared" si="2"/>
        <v>372290.19999999995</v>
      </c>
      <c r="E30" s="88">
        <f t="shared" si="2"/>
        <v>277718.34999999998</v>
      </c>
      <c r="F30" s="89">
        <f t="shared" ref="F30:F35" si="3">SUM(B30:E30)</f>
        <v>1128743.95</v>
      </c>
    </row>
    <row r="31" spans="1:7" x14ac:dyDescent="0.25">
      <c r="A31" s="46" t="s">
        <v>31</v>
      </c>
      <c r="B31" s="88">
        <f t="shared" si="2"/>
        <v>793970.79</v>
      </c>
      <c r="C31" s="88">
        <f t="shared" si="2"/>
        <v>1294043.45</v>
      </c>
      <c r="D31" s="88">
        <f t="shared" si="2"/>
        <v>1205664.5999999999</v>
      </c>
      <c r="E31" s="88">
        <f t="shared" si="2"/>
        <v>2260373.52</v>
      </c>
      <c r="F31" s="89">
        <f t="shared" si="3"/>
        <v>5554052.3599999994</v>
      </c>
    </row>
    <row r="32" spans="1:7" x14ac:dyDescent="0.25">
      <c r="A32" s="46" t="s">
        <v>32</v>
      </c>
      <c r="B32" s="88">
        <f t="shared" si="2"/>
        <v>1124044.79</v>
      </c>
      <c r="C32" s="88">
        <f t="shared" si="2"/>
        <v>2074184.21</v>
      </c>
      <c r="D32" s="88">
        <f t="shared" si="2"/>
        <v>1002056.51</v>
      </c>
      <c r="E32" s="88">
        <f t="shared" si="2"/>
        <v>2101780.66</v>
      </c>
      <c r="F32" s="89">
        <f t="shared" si="3"/>
        <v>6302066.1699999999</v>
      </c>
    </row>
    <row r="33" spans="1:6" x14ac:dyDescent="0.25">
      <c r="A33" s="46" t="s">
        <v>33</v>
      </c>
      <c r="B33" s="88">
        <f t="shared" si="2"/>
        <v>1019897.98</v>
      </c>
      <c r="C33" s="88">
        <f t="shared" si="2"/>
        <v>1430314.21</v>
      </c>
      <c r="D33" s="88">
        <f t="shared" si="2"/>
        <v>502061.56</v>
      </c>
      <c r="E33" s="88">
        <f t="shared" si="2"/>
        <v>937144.88</v>
      </c>
      <c r="F33" s="89">
        <f t="shared" si="3"/>
        <v>3889418.63</v>
      </c>
    </row>
    <row r="34" spans="1:6" x14ac:dyDescent="0.25">
      <c r="A34" s="47" t="s">
        <v>302</v>
      </c>
      <c r="B34" s="88">
        <f t="shared" si="2"/>
        <v>2312333.91</v>
      </c>
      <c r="C34" s="88">
        <f t="shared" si="2"/>
        <v>1475984.01</v>
      </c>
      <c r="D34" s="88">
        <f t="shared" si="2"/>
        <v>588976.72</v>
      </c>
      <c r="E34" s="88">
        <f t="shared" si="2"/>
        <v>1021309.55</v>
      </c>
      <c r="F34" s="89">
        <f t="shared" si="3"/>
        <v>5398604.1899999995</v>
      </c>
    </row>
    <row r="35" spans="1:6" x14ac:dyDescent="0.25">
      <c r="A35" s="74" t="s">
        <v>85</v>
      </c>
      <c r="B35" s="90">
        <f>SUM(B29:B34)</f>
        <v>5585049.4100000001</v>
      </c>
      <c r="C35" s="90">
        <f>SUM(C29:C34)</f>
        <v>6602711.2799999993</v>
      </c>
      <c r="D35" s="90">
        <f>SUM(D29:D34)</f>
        <v>3743792.4400000004</v>
      </c>
      <c r="E35" s="91">
        <f>SUM(E29:E34)</f>
        <v>6601069.2999999998</v>
      </c>
      <c r="F35" s="92">
        <f t="shared" si="3"/>
        <v>22532622.43</v>
      </c>
    </row>
    <row r="36" spans="1:6" x14ac:dyDescent="0.25">
      <c r="A36" s="48" t="s">
        <v>129</v>
      </c>
    </row>
    <row r="37" spans="1:6" x14ac:dyDescent="0.25">
      <c r="A37" s="39" t="s">
        <v>745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Normal="100" workbookViewId="0"/>
  </sheetViews>
  <sheetFormatPr baseColWidth="10" defaultRowHeight="15" x14ac:dyDescent="0.25"/>
  <cols>
    <col min="1" max="1" width="12.42578125" style="2" customWidth="1"/>
    <col min="2" max="5" width="31.42578125" style="2" customWidth="1"/>
    <col min="6" max="6" width="12.7109375" style="2" bestFit="1" customWidth="1"/>
    <col min="7" max="16384" width="11.42578125" style="2"/>
  </cols>
  <sheetData>
    <row r="1" spans="1:20" x14ac:dyDescent="0.25">
      <c r="A1" s="1" t="s">
        <v>316</v>
      </c>
      <c r="I1" s="171"/>
      <c r="J1" s="171"/>
      <c r="K1" s="166"/>
      <c r="L1" s="166"/>
      <c r="M1" s="166"/>
      <c r="O1" s="163"/>
      <c r="P1" s="163"/>
      <c r="Q1" s="160"/>
      <c r="R1" s="160"/>
      <c r="S1" s="160"/>
      <c r="T1" s="160"/>
    </row>
    <row r="2" spans="1:20" x14ac:dyDescent="0.25">
      <c r="A2" s="3" t="s">
        <v>69</v>
      </c>
    </row>
    <row r="3" spans="1:20" ht="24" x14ac:dyDescent="0.25">
      <c r="A3" s="73"/>
      <c r="B3" s="14" t="s">
        <v>298</v>
      </c>
      <c r="C3" s="15" t="s">
        <v>299</v>
      </c>
      <c r="D3" s="15" t="s">
        <v>300</v>
      </c>
      <c r="E3" s="30" t="s">
        <v>301</v>
      </c>
      <c r="F3" s="16" t="s">
        <v>85</v>
      </c>
      <c r="I3" s="166"/>
      <c r="J3" s="166"/>
      <c r="K3" s="166"/>
      <c r="L3" s="166"/>
      <c r="M3" s="166"/>
      <c r="O3" s="163"/>
      <c r="P3" s="163"/>
      <c r="Q3" s="160"/>
      <c r="R3" s="160"/>
      <c r="S3" s="160"/>
      <c r="T3" s="160"/>
    </row>
    <row r="4" spans="1:20" x14ac:dyDescent="0.25">
      <c r="A4" s="45" t="s">
        <v>36</v>
      </c>
      <c r="B4" s="88">
        <v>7627.8399999999992</v>
      </c>
      <c r="C4" s="88">
        <v>1843.41</v>
      </c>
      <c r="D4" s="88">
        <v>3451.55</v>
      </c>
      <c r="E4" s="93">
        <v>317.58999999999997</v>
      </c>
      <c r="F4" s="89">
        <f>SUM(B4:E4)</f>
        <v>13240.39</v>
      </c>
      <c r="G4" s="112"/>
      <c r="I4" s="166"/>
      <c r="J4" s="166"/>
      <c r="K4" s="166"/>
      <c r="L4" s="166"/>
      <c r="M4" s="166"/>
      <c r="O4" s="163"/>
      <c r="P4" s="163"/>
      <c r="Q4" s="160"/>
      <c r="R4" s="160"/>
      <c r="S4" s="160"/>
      <c r="T4" s="160"/>
    </row>
    <row r="5" spans="1:20" x14ac:dyDescent="0.25">
      <c r="A5" s="46" t="s">
        <v>30</v>
      </c>
      <c r="B5" s="88">
        <v>25779.78</v>
      </c>
      <c r="C5" s="88">
        <v>12262.5</v>
      </c>
      <c r="D5" s="88">
        <v>22509.379999999997</v>
      </c>
      <c r="E5" s="93">
        <v>18242.46</v>
      </c>
      <c r="F5" s="89">
        <f t="shared" ref="F5:F10" si="0">SUM(B5:E5)</f>
        <v>78794.12</v>
      </c>
      <c r="G5" s="112"/>
      <c r="I5" s="166"/>
      <c r="J5" s="166"/>
      <c r="K5" s="166"/>
      <c r="L5" s="166"/>
      <c r="M5" s="166"/>
      <c r="O5" s="163"/>
      <c r="P5" s="163"/>
      <c r="Q5" s="160"/>
      <c r="R5" s="160"/>
      <c r="S5" s="160"/>
      <c r="T5" s="160"/>
    </row>
    <row r="6" spans="1:20" x14ac:dyDescent="0.25">
      <c r="A6" s="46" t="s">
        <v>31</v>
      </c>
      <c r="B6" s="88">
        <v>234757.53</v>
      </c>
      <c r="C6" s="88">
        <v>95100.23</v>
      </c>
      <c r="D6" s="88">
        <v>137625.93</v>
      </c>
      <c r="E6" s="93">
        <v>321191.29999999993</v>
      </c>
      <c r="F6" s="89">
        <f t="shared" si="0"/>
        <v>788674.99</v>
      </c>
      <c r="G6" s="112"/>
      <c r="I6" s="166"/>
      <c r="J6" s="166"/>
      <c r="K6" s="166"/>
      <c r="L6" s="166"/>
      <c r="M6" s="166"/>
      <c r="O6" s="163"/>
      <c r="P6" s="163"/>
      <c r="Q6" s="160"/>
      <c r="R6" s="160"/>
      <c r="S6" s="160"/>
      <c r="T6" s="160"/>
    </row>
    <row r="7" spans="1:20" x14ac:dyDescent="0.25">
      <c r="A7" s="46" t="s">
        <v>32</v>
      </c>
      <c r="B7" s="88">
        <v>332555.7</v>
      </c>
      <c r="C7" s="88">
        <v>132873.69</v>
      </c>
      <c r="D7" s="88">
        <v>132165.1</v>
      </c>
      <c r="E7" s="93">
        <v>251417.74</v>
      </c>
      <c r="F7" s="89">
        <f t="shared" si="0"/>
        <v>849012.23</v>
      </c>
      <c r="G7" s="112"/>
      <c r="I7" s="166"/>
      <c r="J7" s="166"/>
      <c r="K7" s="166"/>
      <c r="L7" s="166"/>
      <c r="M7" s="166"/>
      <c r="O7" s="163"/>
      <c r="P7" s="163"/>
      <c r="Q7" s="160"/>
      <c r="R7" s="160"/>
      <c r="S7" s="160"/>
      <c r="T7" s="160"/>
    </row>
    <row r="8" spans="1:20" x14ac:dyDescent="0.25">
      <c r="A8" s="46" t="s">
        <v>33</v>
      </c>
      <c r="B8" s="88">
        <v>251278.23</v>
      </c>
      <c r="C8" s="88">
        <v>66615.66</v>
      </c>
      <c r="D8" s="88">
        <v>54961.619999999995</v>
      </c>
      <c r="E8" s="93">
        <v>95029.74</v>
      </c>
      <c r="F8" s="89">
        <f t="shared" si="0"/>
        <v>467885.25</v>
      </c>
      <c r="G8" s="112"/>
      <c r="I8" s="166"/>
      <c r="J8" s="166"/>
      <c r="K8" s="166"/>
      <c r="L8" s="166"/>
      <c r="M8" s="166"/>
      <c r="O8" s="163"/>
      <c r="P8" s="163"/>
      <c r="Q8" s="160"/>
      <c r="R8" s="160"/>
      <c r="S8" s="160"/>
      <c r="T8" s="160"/>
    </row>
    <row r="9" spans="1:20" x14ac:dyDescent="0.25">
      <c r="A9" s="47" t="s">
        <v>302</v>
      </c>
      <c r="B9" s="88">
        <v>400360.66000000003</v>
      </c>
      <c r="C9" s="88">
        <v>48474.549999999996</v>
      </c>
      <c r="D9" s="88">
        <v>47584.86</v>
      </c>
      <c r="E9" s="88">
        <v>72499.03</v>
      </c>
      <c r="F9" s="89">
        <f t="shared" si="0"/>
        <v>568919.1</v>
      </c>
      <c r="G9" s="112"/>
      <c r="I9" s="166"/>
      <c r="J9" s="166"/>
      <c r="K9" s="166"/>
      <c r="L9" s="166"/>
      <c r="M9" s="166"/>
      <c r="O9" s="163"/>
      <c r="P9" s="163"/>
      <c r="Q9" s="160"/>
      <c r="R9" s="160"/>
      <c r="S9" s="160"/>
      <c r="T9" s="160"/>
    </row>
    <row r="10" spans="1:20" x14ac:dyDescent="0.25">
      <c r="A10" s="74" t="s">
        <v>85</v>
      </c>
      <c r="B10" s="90">
        <f>SUM(B4:B9)</f>
        <v>1252359.7400000002</v>
      </c>
      <c r="C10" s="90">
        <f>SUM(C4:C9)</f>
        <v>357170.04</v>
      </c>
      <c r="D10" s="90">
        <f>SUM(D4:D9)</f>
        <v>398298.43999999994</v>
      </c>
      <c r="E10" s="91">
        <f>SUM(E4:E9)</f>
        <v>758697.85999999987</v>
      </c>
      <c r="F10" s="92">
        <f t="shared" si="0"/>
        <v>2766526.08</v>
      </c>
      <c r="I10" s="166"/>
      <c r="J10" s="166"/>
      <c r="K10" s="166"/>
      <c r="L10" s="166"/>
      <c r="M10" s="166"/>
      <c r="O10" s="163"/>
      <c r="P10" s="163"/>
      <c r="Q10" s="160"/>
      <c r="R10" s="160"/>
      <c r="S10" s="160"/>
      <c r="T10" s="160"/>
    </row>
    <row r="11" spans="1:20" x14ac:dyDescent="0.25">
      <c r="A11" s="48" t="s">
        <v>296</v>
      </c>
      <c r="I11" s="166"/>
      <c r="J11" s="166"/>
      <c r="K11" s="166"/>
      <c r="L11" s="166"/>
      <c r="M11" s="166"/>
      <c r="O11" s="163"/>
      <c r="P11" s="163"/>
      <c r="Q11" s="160"/>
      <c r="R11" s="160"/>
      <c r="S11" s="160"/>
      <c r="T11" s="160"/>
    </row>
    <row r="12" spans="1:20" x14ac:dyDescent="0.25">
      <c r="A12" s="48" t="s">
        <v>129</v>
      </c>
      <c r="I12" s="166"/>
      <c r="J12" s="166"/>
      <c r="K12" s="166"/>
      <c r="L12" s="166"/>
      <c r="M12" s="166"/>
      <c r="O12" s="163"/>
      <c r="P12" s="163"/>
      <c r="Q12" s="160"/>
      <c r="R12" s="160"/>
      <c r="S12" s="160"/>
      <c r="T12" s="160"/>
    </row>
    <row r="13" spans="1:20" x14ac:dyDescent="0.25">
      <c r="A13" s="39" t="s">
        <v>745</v>
      </c>
      <c r="I13" s="166"/>
      <c r="J13" s="166"/>
      <c r="K13" s="166"/>
      <c r="L13" s="166"/>
      <c r="M13" s="166"/>
      <c r="O13" s="163"/>
      <c r="P13" s="163"/>
      <c r="Q13" s="160"/>
      <c r="R13" s="160"/>
      <c r="S13" s="160"/>
      <c r="T13" s="160"/>
    </row>
    <row r="14" spans="1:20" x14ac:dyDescent="0.25">
      <c r="I14" s="166"/>
      <c r="J14" s="166"/>
      <c r="K14" s="166"/>
      <c r="L14" s="166"/>
      <c r="M14" s="166"/>
      <c r="O14" s="163"/>
      <c r="P14" s="163"/>
      <c r="Q14" s="160"/>
      <c r="R14" s="160"/>
      <c r="S14" s="160"/>
      <c r="T14" s="160"/>
    </row>
    <row r="15" spans="1:20" x14ac:dyDescent="0.25">
      <c r="A15" s="3" t="s">
        <v>70</v>
      </c>
      <c r="I15" s="166"/>
      <c r="J15" s="166"/>
      <c r="K15" s="166"/>
      <c r="L15" s="166"/>
      <c r="M15" s="166"/>
      <c r="O15" s="163"/>
      <c r="P15" s="163"/>
      <c r="Q15" s="160"/>
      <c r="R15" s="160"/>
      <c r="S15" s="160"/>
      <c r="T15" s="160"/>
    </row>
    <row r="16" spans="1:20" ht="24" x14ac:dyDescent="0.25">
      <c r="A16" s="73"/>
      <c r="B16" s="14" t="s">
        <v>298</v>
      </c>
      <c r="C16" s="15" t="s">
        <v>299</v>
      </c>
      <c r="D16" s="15" t="s">
        <v>300</v>
      </c>
      <c r="E16" s="30" t="s">
        <v>301</v>
      </c>
      <c r="F16" s="16" t="s">
        <v>85</v>
      </c>
      <c r="I16" s="166"/>
      <c r="J16" s="166"/>
      <c r="K16" s="166"/>
      <c r="L16" s="166"/>
      <c r="M16" s="166"/>
      <c r="O16" s="163"/>
      <c r="P16" s="163"/>
      <c r="Q16" s="160"/>
      <c r="R16" s="160"/>
      <c r="S16" s="160"/>
      <c r="T16" s="160"/>
    </row>
    <row r="17" spans="1:20" x14ac:dyDescent="0.25">
      <c r="A17" s="45" t="s">
        <v>36</v>
      </c>
      <c r="B17" s="88">
        <v>70981.77</v>
      </c>
      <c r="C17" s="88">
        <v>35158.050000000003</v>
      </c>
      <c r="D17" s="88">
        <v>62880.600000000006</v>
      </c>
      <c r="E17" s="93">
        <v>2438.35</v>
      </c>
      <c r="F17" s="89">
        <f>SUM(B17:E17)</f>
        <v>171458.77000000002</v>
      </c>
      <c r="G17" s="112"/>
      <c r="I17" s="166"/>
      <c r="J17" s="166"/>
      <c r="K17" s="166"/>
      <c r="L17" s="166"/>
      <c r="M17" s="166"/>
      <c r="O17" s="163"/>
      <c r="P17" s="163"/>
      <c r="Q17" s="160"/>
      <c r="R17" s="160"/>
      <c r="S17" s="160"/>
      <c r="T17" s="160"/>
    </row>
    <row r="18" spans="1:20" x14ac:dyDescent="0.25">
      <c r="A18" s="46" t="s">
        <v>30</v>
      </c>
      <c r="B18" s="88">
        <v>121731.57999999999</v>
      </c>
      <c r="C18" s="88">
        <v>172760.54</v>
      </c>
      <c r="D18" s="88">
        <v>301354.23999999999</v>
      </c>
      <c r="E18" s="93">
        <v>311482.59000000003</v>
      </c>
      <c r="F18" s="89">
        <f t="shared" ref="F18:F23" si="1">SUM(B18:E18)</f>
        <v>907328.95</v>
      </c>
      <c r="G18" s="112"/>
      <c r="I18" s="166"/>
      <c r="J18" s="166"/>
      <c r="K18" s="166"/>
      <c r="L18" s="166"/>
      <c r="M18" s="166"/>
      <c r="O18" s="163"/>
      <c r="P18" s="163"/>
      <c r="Q18" s="160"/>
      <c r="R18" s="160"/>
      <c r="S18" s="160"/>
      <c r="T18" s="160"/>
    </row>
    <row r="19" spans="1:20" x14ac:dyDescent="0.25">
      <c r="A19" s="46" t="s">
        <v>31</v>
      </c>
      <c r="B19" s="88">
        <v>430455.74</v>
      </c>
      <c r="C19" s="88">
        <v>821864.68</v>
      </c>
      <c r="D19" s="88">
        <v>1060645.3500000001</v>
      </c>
      <c r="E19" s="93">
        <v>2599688.4900000002</v>
      </c>
      <c r="F19" s="89">
        <f t="shared" si="1"/>
        <v>4912654.26</v>
      </c>
      <c r="G19" s="112"/>
      <c r="I19" s="166"/>
      <c r="J19" s="166"/>
      <c r="K19" s="166"/>
      <c r="L19" s="166"/>
      <c r="M19" s="166"/>
      <c r="O19" s="163"/>
      <c r="P19" s="163"/>
      <c r="Q19" s="160"/>
      <c r="R19" s="160"/>
      <c r="S19" s="160"/>
      <c r="T19" s="160"/>
    </row>
    <row r="20" spans="1:20" x14ac:dyDescent="0.25">
      <c r="A20" s="46" t="s">
        <v>32</v>
      </c>
      <c r="B20" s="88">
        <v>825495.49</v>
      </c>
      <c r="C20" s="88">
        <v>1478768.8</v>
      </c>
      <c r="D20" s="88">
        <v>1062881.28</v>
      </c>
      <c r="E20" s="93">
        <v>2221147.86</v>
      </c>
      <c r="F20" s="89">
        <f t="shared" si="1"/>
        <v>5588293.4299999997</v>
      </c>
      <c r="G20" s="112"/>
      <c r="I20" s="166"/>
      <c r="J20" s="166"/>
      <c r="K20" s="166"/>
      <c r="L20" s="166"/>
      <c r="M20" s="166"/>
      <c r="O20" s="163"/>
      <c r="P20" s="163"/>
      <c r="Q20" s="160"/>
      <c r="R20" s="160"/>
      <c r="S20" s="160"/>
      <c r="T20" s="160"/>
    </row>
    <row r="21" spans="1:20" x14ac:dyDescent="0.25">
      <c r="A21" s="46" t="s">
        <v>33</v>
      </c>
      <c r="B21" s="88">
        <v>1106891.3400000001</v>
      </c>
      <c r="C21" s="88">
        <v>1065914.2</v>
      </c>
      <c r="D21" s="88">
        <v>630024.4</v>
      </c>
      <c r="E21" s="93">
        <v>921767.24</v>
      </c>
      <c r="F21" s="89">
        <f t="shared" si="1"/>
        <v>3724597.1799999997</v>
      </c>
      <c r="G21" s="112"/>
      <c r="I21" s="166"/>
      <c r="J21" s="166"/>
      <c r="K21" s="166"/>
      <c r="L21" s="166"/>
      <c r="M21" s="166"/>
      <c r="O21" s="163"/>
      <c r="P21" s="163"/>
      <c r="Q21" s="160"/>
      <c r="R21" s="160"/>
      <c r="S21" s="160"/>
      <c r="T21" s="160"/>
    </row>
    <row r="22" spans="1:20" x14ac:dyDescent="0.25">
      <c r="A22" s="47" t="s">
        <v>302</v>
      </c>
      <c r="B22" s="88">
        <v>3798651.149999999</v>
      </c>
      <c r="C22" s="88">
        <v>1264548.8599999999</v>
      </c>
      <c r="D22" s="88">
        <v>742391.77999999991</v>
      </c>
      <c r="E22" s="93">
        <v>843039.29999999993</v>
      </c>
      <c r="F22" s="89">
        <f t="shared" si="1"/>
        <v>6648631.0899999989</v>
      </c>
      <c r="G22" s="112"/>
      <c r="I22" s="166"/>
      <c r="J22" s="166"/>
      <c r="K22" s="166"/>
      <c r="L22" s="166"/>
      <c r="M22" s="166"/>
      <c r="O22" s="163"/>
      <c r="P22" s="163"/>
      <c r="Q22" s="160"/>
      <c r="R22" s="160"/>
      <c r="S22" s="160"/>
      <c r="T22" s="160"/>
    </row>
    <row r="23" spans="1:20" x14ac:dyDescent="0.25">
      <c r="A23" s="74" t="s">
        <v>85</v>
      </c>
      <c r="B23" s="90">
        <f>SUM(B17:B22)</f>
        <v>6354207.0699999984</v>
      </c>
      <c r="C23" s="90">
        <f>SUM(C17:C22)</f>
        <v>4839015.1300000008</v>
      </c>
      <c r="D23" s="90">
        <f>SUM(D17:D22)</f>
        <v>3860177.6499999994</v>
      </c>
      <c r="E23" s="91">
        <f>SUM(E17:E22)</f>
        <v>6899563.8300000001</v>
      </c>
      <c r="F23" s="92">
        <f t="shared" si="1"/>
        <v>21952963.68</v>
      </c>
      <c r="I23" s="166"/>
      <c r="J23" s="166"/>
      <c r="K23" s="166"/>
      <c r="L23" s="166"/>
      <c r="M23" s="166"/>
      <c r="O23" s="163"/>
      <c r="P23" s="163"/>
      <c r="Q23" s="160"/>
      <c r="R23" s="160"/>
      <c r="S23" s="160"/>
      <c r="T23" s="160"/>
    </row>
    <row r="24" spans="1:20" x14ac:dyDescent="0.25">
      <c r="A24" s="48" t="s">
        <v>129</v>
      </c>
      <c r="I24" s="166"/>
      <c r="J24" s="166"/>
      <c r="K24" s="166"/>
      <c r="L24" s="166"/>
      <c r="M24" s="166"/>
      <c r="O24" s="163"/>
      <c r="P24" s="163"/>
      <c r="Q24" s="160"/>
      <c r="R24" s="160"/>
      <c r="S24" s="160"/>
      <c r="T24" s="160"/>
    </row>
    <row r="25" spans="1:20" x14ac:dyDescent="0.25">
      <c r="A25" s="39" t="s">
        <v>745</v>
      </c>
      <c r="I25" s="166"/>
      <c r="J25" s="166"/>
      <c r="K25" s="166"/>
      <c r="L25" s="166"/>
      <c r="M25" s="166"/>
      <c r="O25" s="163"/>
      <c r="P25" s="163"/>
      <c r="Q25" s="160"/>
      <c r="R25" s="160"/>
      <c r="S25" s="160"/>
      <c r="T25" s="160"/>
    </row>
    <row r="27" spans="1:20" x14ac:dyDescent="0.25">
      <c r="A27" s="3" t="s">
        <v>28</v>
      </c>
    </row>
    <row r="28" spans="1:20" ht="24" x14ac:dyDescent="0.25">
      <c r="A28" s="73"/>
      <c r="B28" s="14" t="s">
        <v>298</v>
      </c>
      <c r="C28" s="15" t="s">
        <v>299</v>
      </c>
      <c r="D28" s="15" t="s">
        <v>300</v>
      </c>
      <c r="E28" s="30" t="s">
        <v>301</v>
      </c>
      <c r="F28" s="16" t="s">
        <v>85</v>
      </c>
    </row>
    <row r="29" spans="1:20" x14ac:dyDescent="0.25">
      <c r="A29" s="45" t="s">
        <v>36</v>
      </c>
      <c r="B29" s="88">
        <f t="shared" ref="B29:E34" si="2">B4+B17</f>
        <v>78609.61</v>
      </c>
      <c r="C29" s="88">
        <f t="shared" si="2"/>
        <v>37001.460000000006</v>
      </c>
      <c r="D29" s="88">
        <f t="shared" si="2"/>
        <v>66332.150000000009</v>
      </c>
      <c r="E29" s="88">
        <f t="shared" si="2"/>
        <v>2755.94</v>
      </c>
      <c r="F29" s="89">
        <f>SUM(B29:E29)</f>
        <v>184699.16000000003</v>
      </c>
    </row>
    <row r="30" spans="1:20" x14ac:dyDescent="0.25">
      <c r="A30" s="46" t="s">
        <v>30</v>
      </c>
      <c r="B30" s="88">
        <f t="shared" si="2"/>
        <v>147511.35999999999</v>
      </c>
      <c r="C30" s="88">
        <f t="shared" si="2"/>
        <v>185023.04</v>
      </c>
      <c r="D30" s="88">
        <f t="shared" si="2"/>
        <v>323863.62</v>
      </c>
      <c r="E30" s="88">
        <f t="shared" si="2"/>
        <v>329725.05000000005</v>
      </c>
      <c r="F30" s="89">
        <f t="shared" ref="F30:F35" si="3">SUM(B30:E30)</f>
        <v>986123.07000000007</v>
      </c>
    </row>
    <row r="31" spans="1:20" x14ac:dyDescent="0.25">
      <c r="A31" s="46" t="s">
        <v>31</v>
      </c>
      <c r="B31" s="88">
        <f t="shared" si="2"/>
        <v>665213.27</v>
      </c>
      <c r="C31" s="88">
        <f t="shared" si="2"/>
        <v>916964.91</v>
      </c>
      <c r="D31" s="88">
        <f t="shared" si="2"/>
        <v>1198271.28</v>
      </c>
      <c r="E31" s="88">
        <f t="shared" si="2"/>
        <v>2920879.79</v>
      </c>
      <c r="F31" s="89">
        <f t="shared" si="3"/>
        <v>5701329.25</v>
      </c>
      <c r="I31" s="166"/>
      <c r="J31" s="166"/>
      <c r="K31" s="166"/>
      <c r="L31" s="166"/>
      <c r="M31" s="166"/>
      <c r="O31" s="163"/>
      <c r="P31" s="163"/>
      <c r="Q31" s="160"/>
      <c r="R31" s="160"/>
      <c r="S31" s="160"/>
      <c r="T31" s="160"/>
    </row>
    <row r="32" spans="1:20" x14ac:dyDescent="0.25">
      <c r="A32" s="46" t="s">
        <v>32</v>
      </c>
      <c r="B32" s="88">
        <f t="shared" si="2"/>
        <v>1158051.19</v>
      </c>
      <c r="C32" s="88">
        <f t="shared" si="2"/>
        <v>1611642.49</v>
      </c>
      <c r="D32" s="88">
        <f t="shared" si="2"/>
        <v>1195046.3800000001</v>
      </c>
      <c r="E32" s="88">
        <f t="shared" si="2"/>
        <v>2472565.5999999996</v>
      </c>
      <c r="F32" s="89">
        <f t="shared" si="3"/>
        <v>6437305.6599999992</v>
      </c>
      <c r="I32" s="166"/>
      <c r="J32" s="166"/>
      <c r="K32" s="166"/>
      <c r="L32" s="166"/>
      <c r="M32" s="166"/>
      <c r="O32" s="163"/>
      <c r="P32" s="163"/>
      <c r="Q32" s="160"/>
      <c r="R32" s="160"/>
      <c r="S32" s="160"/>
      <c r="T32" s="160"/>
    </row>
    <row r="33" spans="1:6" x14ac:dyDescent="0.25">
      <c r="A33" s="46" t="s">
        <v>33</v>
      </c>
      <c r="B33" s="88">
        <f t="shared" si="2"/>
        <v>1358169.57</v>
      </c>
      <c r="C33" s="88">
        <f t="shared" si="2"/>
        <v>1132529.8599999999</v>
      </c>
      <c r="D33" s="88">
        <f t="shared" si="2"/>
        <v>684986.02</v>
      </c>
      <c r="E33" s="88">
        <f t="shared" si="2"/>
        <v>1016796.98</v>
      </c>
      <c r="F33" s="89">
        <f t="shared" si="3"/>
        <v>4192482.4299999997</v>
      </c>
    </row>
    <row r="34" spans="1:6" x14ac:dyDescent="0.25">
      <c r="A34" s="47" t="s">
        <v>302</v>
      </c>
      <c r="B34" s="88">
        <f t="shared" si="2"/>
        <v>4199011.8099999987</v>
      </c>
      <c r="C34" s="88">
        <f t="shared" si="2"/>
        <v>1313023.4099999999</v>
      </c>
      <c r="D34" s="88">
        <f t="shared" si="2"/>
        <v>789976.6399999999</v>
      </c>
      <c r="E34" s="88">
        <f t="shared" si="2"/>
        <v>915538.33</v>
      </c>
      <c r="F34" s="89">
        <f t="shared" si="3"/>
        <v>7217550.1899999985</v>
      </c>
    </row>
    <row r="35" spans="1:6" x14ac:dyDescent="0.25">
      <c r="A35" s="74" t="s">
        <v>85</v>
      </c>
      <c r="B35" s="90">
        <f>SUM(B29:B34)</f>
        <v>7606566.8099999987</v>
      </c>
      <c r="C35" s="90">
        <f>SUM(C29:C34)</f>
        <v>5196185.17</v>
      </c>
      <c r="D35" s="90">
        <f>SUM(D29:D34)</f>
        <v>4258476.09</v>
      </c>
      <c r="E35" s="91">
        <f>SUM(E29:E34)</f>
        <v>7658261.6899999995</v>
      </c>
      <c r="F35" s="92">
        <f t="shared" si="3"/>
        <v>24719489.759999998</v>
      </c>
    </row>
    <row r="36" spans="1:6" x14ac:dyDescent="0.25">
      <c r="A36" s="48" t="s">
        <v>129</v>
      </c>
    </row>
    <row r="37" spans="1:6" x14ac:dyDescent="0.25">
      <c r="A37" s="39" t="s">
        <v>745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/>
  </sheetViews>
  <sheetFormatPr baseColWidth="10" defaultRowHeight="15" x14ac:dyDescent="0.25"/>
  <cols>
    <col min="1" max="1" width="17" style="2" customWidth="1"/>
    <col min="2" max="2" width="14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3" style="2" customWidth="1"/>
    <col min="7" max="9" width="11.42578125" style="2"/>
    <col min="10" max="10" width="15" style="2" customWidth="1"/>
    <col min="11" max="11" width="11.42578125" style="2"/>
    <col min="12" max="12" width="13.7109375" style="2" customWidth="1"/>
    <col min="13" max="14" width="11.42578125" style="2"/>
    <col min="15" max="15" width="13.42578125" style="2" customWidth="1"/>
    <col min="16" max="16" width="14" style="2" customWidth="1"/>
    <col min="17" max="16384" width="11.42578125" style="2"/>
  </cols>
  <sheetData>
    <row r="1" spans="1:16" x14ac:dyDescent="0.25">
      <c r="A1" s="1" t="s">
        <v>329</v>
      </c>
    </row>
    <row r="2" spans="1:16" x14ac:dyDescent="0.25">
      <c r="A2" s="3" t="s">
        <v>69</v>
      </c>
    </row>
    <row r="3" spans="1:16" x14ac:dyDescent="0.25">
      <c r="B3" s="173" t="s">
        <v>180</v>
      </c>
      <c r="C3" s="174"/>
      <c r="D3" s="174"/>
      <c r="E3" s="174"/>
      <c r="F3" s="175"/>
      <c r="G3" s="173" t="s">
        <v>330</v>
      </c>
      <c r="H3" s="174"/>
      <c r="I3" s="174"/>
      <c r="J3" s="174"/>
      <c r="K3" s="175"/>
      <c r="L3" s="173" t="s">
        <v>85</v>
      </c>
      <c r="M3" s="174"/>
      <c r="N3" s="174"/>
      <c r="O3" s="174"/>
      <c r="P3" s="175"/>
    </row>
    <row r="4" spans="1:16" ht="48" x14ac:dyDescent="0.25">
      <c r="B4" s="98" t="s">
        <v>331</v>
      </c>
      <c r="C4" s="99" t="s">
        <v>332</v>
      </c>
      <c r="D4" s="99" t="s">
        <v>333</v>
      </c>
      <c r="E4" s="99" t="s">
        <v>334</v>
      </c>
      <c r="F4" s="16" t="s">
        <v>85</v>
      </c>
      <c r="G4" s="98" t="s">
        <v>331</v>
      </c>
      <c r="H4" s="99" t="s">
        <v>332</v>
      </c>
      <c r="I4" s="99" t="s">
        <v>333</v>
      </c>
      <c r="J4" s="99" t="s">
        <v>334</v>
      </c>
      <c r="K4" s="16" t="s">
        <v>85</v>
      </c>
      <c r="L4" s="98" t="s">
        <v>331</v>
      </c>
      <c r="M4" s="99" t="s">
        <v>332</v>
      </c>
      <c r="N4" s="99" t="s">
        <v>333</v>
      </c>
      <c r="O4" s="99" t="s">
        <v>334</v>
      </c>
      <c r="P4" s="16" t="s">
        <v>85</v>
      </c>
    </row>
    <row r="5" spans="1:16" x14ac:dyDescent="0.25">
      <c r="A5" s="17" t="s">
        <v>335</v>
      </c>
      <c r="B5" s="33">
        <f>Mig1_H!B5+Mig1_F!B5</f>
        <v>59840.679999999993</v>
      </c>
      <c r="C5" s="34">
        <f>Mig1_H!C5+Mig1_F!C5</f>
        <v>3801.2799999999997</v>
      </c>
      <c r="D5" s="34">
        <f>Mig1_H!D5+Mig1_F!D5</f>
        <v>4057.7</v>
      </c>
      <c r="E5" s="34">
        <f>Mig1_H!E5+Mig1_F!E5</f>
        <v>2332.23</v>
      </c>
      <c r="F5" s="100">
        <f>Mig1_H!F5+Mig1_F!F5</f>
        <v>70031.89</v>
      </c>
      <c r="G5" s="33">
        <f>Mig1_H!G5+Mig1_F!G5</f>
        <v>177685.05</v>
      </c>
      <c r="H5" s="34">
        <f>Mig1_H!H5+Mig1_F!H5</f>
        <v>20285.29</v>
      </c>
      <c r="I5" s="34">
        <f>Mig1_H!I5+Mig1_F!I5</f>
        <v>19394.879999999997</v>
      </c>
      <c r="J5" s="34">
        <f>Mig1_H!J5+Mig1_F!J5</f>
        <v>23428.510000000002</v>
      </c>
      <c r="K5" s="100">
        <f>Mig1_H!K5+Mig1_F!K5</f>
        <v>240793.72999999998</v>
      </c>
      <c r="L5" s="33">
        <f>Mig1_H!L5+Mig1_F!L5</f>
        <v>237525.72999999998</v>
      </c>
      <c r="M5" s="34">
        <f>Mig1_H!M5+Mig1_F!M5</f>
        <v>24086.57</v>
      </c>
      <c r="N5" s="34">
        <f>Mig1_H!N5+Mig1_F!N5</f>
        <v>23452.579999999998</v>
      </c>
      <c r="O5" s="34">
        <f>Mig1_H!O5+Mig1_F!O5</f>
        <v>25760.739999999998</v>
      </c>
      <c r="P5" s="100">
        <f>Mig1_H!P5+Mig1_F!P5</f>
        <v>310825.62</v>
      </c>
    </row>
    <row r="6" spans="1:16" x14ac:dyDescent="0.25">
      <c r="A6" s="19" t="s">
        <v>336</v>
      </c>
      <c r="B6" s="35">
        <f>Mig1_H!B6+Mig1_F!B6</f>
        <v>110838.31</v>
      </c>
      <c r="C6" s="5">
        <f>Mig1_H!C6+Mig1_F!C6</f>
        <v>10081.939999999999</v>
      </c>
      <c r="D6" s="5">
        <f>Mig1_H!D6+Mig1_F!D6</f>
        <v>13754.66</v>
      </c>
      <c r="E6" s="5">
        <f>Mig1_H!E6+Mig1_F!E6</f>
        <v>2344.77</v>
      </c>
      <c r="F6" s="101">
        <f>Mig1_H!F6+Mig1_F!F6</f>
        <v>137019.68</v>
      </c>
      <c r="G6" s="35">
        <f>Mig1_H!G6+Mig1_F!G6</f>
        <v>256919.07</v>
      </c>
      <c r="H6" s="5">
        <f>Mig1_H!H6+Mig1_F!H6</f>
        <v>43381.72</v>
      </c>
      <c r="I6" s="5">
        <f>Mig1_H!I6+Mig1_F!I6</f>
        <v>45561.84</v>
      </c>
      <c r="J6" s="5">
        <f>Mig1_H!J6+Mig1_F!J6</f>
        <v>45851.020000000004</v>
      </c>
      <c r="K6" s="101">
        <f>Mig1_H!K6+Mig1_F!K6</f>
        <v>391713.65</v>
      </c>
      <c r="L6" s="35">
        <f>Mig1_H!L6+Mig1_F!L6</f>
        <v>367757.38</v>
      </c>
      <c r="M6" s="5">
        <f>Mig1_H!M6+Mig1_F!M6</f>
        <v>53463.66</v>
      </c>
      <c r="N6" s="5">
        <f>Mig1_H!N6+Mig1_F!N6</f>
        <v>59316.5</v>
      </c>
      <c r="O6" s="5">
        <f>Mig1_H!O6+Mig1_F!O6</f>
        <v>48195.79</v>
      </c>
      <c r="P6" s="101">
        <f>Mig1_H!P6+Mig1_F!P6</f>
        <v>528733.32999999996</v>
      </c>
    </row>
    <row r="7" spans="1:16" x14ac:dyDescent="0.25">
      <c r="A7" s="19" t="s">
        <v>83</v>
      </c>
      <c r="B7" s="35">
        <f>Mig1_H!B7+Mig1_F!B7</f>
        <v>1090141.8500000001</v>
      </c>
      <c r="C7" s="5">
        <f>Mig1_H!C7+Mig1_F!C7</f>
        <v>57657.36</v>
      </c>
      <c r="D7" s="5">
        <f>Mig1_H!D7+Mig1_F!D7</f>
        <v>70910.399999999994</v>
      </c>
      <c r="E7" s="5">
        <f>Mig1_H!E7+Mig1_F!E7</f>
        <v>6655.1900000000005</v>
      </c>
      <c r="F7" s="101">
        <f>Mig1_H!F7+Mig1_F!F7</f>
        <v>1225364.7999999998</v>
      </c>
      <c r="G7" s="35">
        <f>Mig1_H!G7+Mig1_F!G7</f>
        <v>1692219.23</v>
      </c>
      <c r="H7" s="5">
        <f>Mig1_H!H7+Mig1_F!H7</f>
        <v>155378.01</v>
      </c>
      <c r="I7" s="5">
        <f>Mig1_H!I7+Mig1_F!I7</f>
        <v>167013.28999999998</v>
      </c>
      <c r="J7" s="5">
        <f>Mig1_H!J7+Mig1_F!J7</f>
        <v>82194.44</v>
      </c>
      <c r="K7" s="101">
        <f>Mig1_H!K7+Mig1_F!K7</f>
        <v>2096804.97</v>
      </c>
      <c r="L7" s="35">
        <f>Mig1_H!L7+Mig1_F!L7</f>
        <v>2782361.08</v>
      </c>
      <c r="M7" s="5">
        <f>Mig1_H!M7+Mig1_F!M7</f>
        <v>213035.37</v>
      </c>
      <c r="N7" s="5">
        <f>Mig1_H!N7+Mig1_F!N7</f>
        <v>237923.69</v>
      </c>
      <c r="O7" s="5">
        <f>Mig1_H!O7+Mig1_F!O7</f>
        <v>88849.63</v>
      </c>
      <c r="P7" s="101">
        <f>Mig1_H!P7+Mig1_F!P7</f>
        <v>3322169.7699999996</v>
      </c>
    </row>
    <row r="8" spans="1:16" x14ac:dyDescent="0.25">
      <c r="A8" s="19" t="s">
        <v>84</v>
      </c>
      <c r="B8" s="35">
        <f>Mig1_H!B8+Mig1_F!B8</f>
        <v>934349.16999999993</v>
      </c>
      <c r="C8" s="5">
        <f>Mig1_H!C8+Mig1_F!C8</f>
        <v>16660.55</v>
      </c>
      <c r="D8" s="5">
        <f>Mig1_H!D8+Mig1_F!D8</f>
        <v>20769.16</v>
      </c>
      <c r="E8" s="5">
        <f>Mig1_H!E8+Mig1_F!E8</f>
        <v>1892</v>
      </c>
      <c r="F8" s="101">
        <f>Mig1_H!F8+Mig1_F!F8</f>
        <v>973670.87999999989</v>
      </c>
      <c r="G8" s="35">
        <f>Mig1_H!G8+Mig1_F!G8</f>
        <v>1027076.0699999998</v>
      </c>
      <c r="H8" s="5">
        <f>Mig1_H!H8+Mig1_F!H8</f>
        <v>25507.949999999997</v>
      </c>
      <c r="I8" s="5">
        <f>Mig1_H!I8+Mig1_F!I8</f>
        <v>24640.739999999998</v>
      </c>
      <c r="J8" s="5">
        <f>Mig1_H!J8+Mig1_F!J8</f>
        <v>13130.619999999999</v>
      </c>
      <c r="K8" s="101">
        <f>Mig1_H!K8+Mig1_F!K8</f>
        <v>1090355.3799999999</v>
      </c>
      <c r="L8" s="35">
        <f>Mig1_H!L8+Mig1_F!L8</f>
        <v>1961425.2399999998</v>
      </c>
      <c r="M8" s="5">
        <f>Mig1_H!M8+Mig1_F!M8</f>
        <v>42168.5</v>
      </c>
      <c r="N8" s="5">
        <f>Mig1_H!N8+Mig1_F!N8</f>
        <v>45409.9</v>
      </c>
      <c r="O8" s="5">
        <f>Mig1_H!O8+Mig1_F!O8</f>
        <v>15022.619999999999</v>
      </c>
      <c r="P8" s="101">
        <f>Mig1_H!P8+Mig1_F!P8</f>
        <v>2064026.2599999998</v>
      </c>
    </row>
    <row r="9" spans="1:16" x14ac:dyDescent="0.25">
      <c r="A9" s="20" t="s">
        <v>85</v>
      </c>
      <c r="B9" s="21">
        <f>Mig1_H!B9+Mig1_F!B9</f>
        <v>2195170.0099999998</v>
      </c>
      <c r="C9" s="10">
        <f>Mig1_H!C9+Mig1_F!C9</f>
        <v>88201.13</v>
      </c>
      <c r="D9" s="10">
        <f>Mig1_H!D9+Mig1_F!D9</f>
        <v>109491.92</v>
      </c>
      <c r="E9" s="10">
        <f>Mig1_H!E9+Mig1_F!E9</f>
        <v>13224.189999999999</v>
      </c>
      <c r="F9" s="13">
        <f>Mig1_H!F9+Mig1_F!F9</f>
        <v>2406087.25</v>
      </c>
      <c r="G9" s="21">
        <f>Mig1_H!G9+Mig1_F!G9</f>
        <v>3153899.42</v>
      </c>
      <c r="H9" s="10">
        <f>Mig1_H!H9+Mig1_F!H9</f>
        <v>244552.97</v>
      </c>
      <c r="I9" s="10">
        <f>Mig1_H!I9+Mig1_F!I9</f>
        <v>256610.75</v>
      </c>
      <c r="J9" s="10">
        <f>Mig1_H!J9+Mig1_F!J9</f>
        <v>164604.59</v>
      </c>
      <c r="K9" s="13">
        <f>Mig1_H!K9+Mig1_F!K9</f>
        <v>3819667.7299999995</v>
      </c>
      <c r="L9" s="21">
        <f>Mig1_H!L9+Mig1_F!L9</f>
        <v>5349069.43</v>
      </c>
      <c r="M9" s="10">
        <f>Mig1_H!M9+Mig1_F!M9</f>
        <v>332754.09999999998</v>
      </c>
      <c r="N9" s="10">
        <f>Mig1_H!N9+Mig1_F!N9</f>
        <v>366102.67000000004</v>
      </c>
      <c r="O9" s="10">
        <f>Mig1_H!O9+Mig1_F!O9</f>
        <v>177828.78</v>
      </c>
      <c r="P9" s="13">
        <f>Mig1_H!P9+Mig1_F!P9</f>
        <v>6225754.9799999995</v>
      </c>
    </row>
    <row r="10" spans="1:16" x14ac:dyDescent="0.25">
      <c r="A10" s="48" t="s">
        <v>296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immigrés ayant acquis la nationalité française âgés de 1 à 14 ans vivent dans le même logement qu'un an auparavant.","")</f>
        <v>Lecture : 59841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5" spans="1:16" x14ac:dyDescent="0.25">
      <c r="A15" s="3" t="s">
        <v>70</v>
      </c>
    </row>
    <row r="16" spans="1:16" x14ac:dyDescent="0.25">
      <c r="B16" s="173" t="s">
        <v>180</v>
      </c>
      <c r="C16" s="174"/>
      <c r="D16" s="174"/>
      <c r="E16" s="174"/>
      <c r="F16" s="175"/>
      <c r="G16" s="173" t="s">
        <v>330</v>
      </c>
      <c r="H16" s="174"/>
      <c r="I16" s="174"/>
      <c r="J16" s="174"/>
      <c r="K16" s="175"/>
      <c r="L16" s="173" t="s">
        <v>85</v>
      </c>
      <c r="M16" s="174"/>
      <c r="N16" s="174"/>
      <c r="O16" s="174"/>
      <c r="P16" s="175"/>
    </row>
    <row r="17" spans="1:16" ht="48" x14ac:dyDescent="0.25">
      <c r="B17" s="98" t="s">
        <v>331</v>
      </c>
      <c r="C17" s="99" t="s">
        <v>332</v>
      </c>
      <c r="D17" s="99" t="s">
        <v>333</v>
      </c>
      <c r="E17" s="99" t="s">
        <v>334</v>
      </c>
      <c r="F17" s="16" t="s">
        <v>85</v>
      </c>
      <c r="G17" s="98" t="s">
        <v>331</v>
      </c>
      <c r="H17" s="99" t="s">
        <v>332</v>
      </c>
      <c r="I17" s="99" t="s">
        <v>333</v>
      </c>
      <c r="J17" s="99" t="s">
        <v>334</v>
      </c>
      <c r="K17" s="16" t="s">
        <v>85</v>
      </c>
      <c r="L17" s="98" t="s">
        <v>331</v>
      </c>
      <c r="M17" s="99" t="s">
        <v>332</v>
      </c>
      <c r="N17" s="99" t="s">
        <v>333</v>
      </c>
      <c r="O17" s="99" t="s">
        <v>334</v>
      </c>
      <c r="P17" s="16" t="s">
        <v>85</v>
      </c>
    </row>
    <row r="18" spans="1:16" x14ac:dyDescent="0.25">
      <c r="A18" s="17" t="s">
        <v>335</v>
      </c>
      <c r="B18" s="33">
        <f>Mig1_H!B18+Mig1_F!B18</f>
        <v>8918291.0999999996</v>
      </c>
      <c r="C18" s="34">
        <f>Mig1_H!C18+Mig1_F!C18</f>
        <v>480640.61</v>
      </c>
      <c r="D18" s="34">
        <f>Mig1_H!D18+Mig1_F!D18</f>
        <v>712354.3899999999</v>
      </c>
      <c r="E18" s="34">
        <f>Mig1_H!E18+Mig1_F!E18</f>
        <v>17169.809999999998</v>
      </c>
      <c r="F18" s="100">
        <f>Mig1_H!F18+Mig1_F!F18</f>
        <v>10128455.91</v>
      </c>
      <c r="G18" s="33">
        <f>Mig1_H!G18+Mig1_F!G18</f>
        <v>410832.3</v>
      </c>
      <c r="H18" s="34">
        <f>Mig1_H!H18+Mig1_F!H18</f>
        <v>29386.639999999999</v>
      </c>
      <c r="I18" s="34">
        <f>Mig1_H!I18+Mig1_F!I18</f>
        <v>27565.42</v>
      </c>
      <c r="J18" s="34">
        <f>Mig1_H!J18+Mig1_F!J18</f>
        <v>844.96</v>
      </c>
      <c r="K18" s="100">
        <f>Mig1_H!K18+Mig1_F!K18</f>
        <v>468629.31999999995</v>
      </c>
      <c r="L18" s="33">
        <f>Mig1_H!L18+Mig1_F!L18</f>
        <v>9329123.3999999985</v>
      </c>
      <c r="M18" s="34">
        <f>Mig1_H!M18+Mig1_F!M18</f>
        <v>510027.25</v>
      </c>
      <c r="N18" s="34">
        <f>Mig1_H!N18+Mig1_F!N18</f>
        <v>739919.80999999994</v>
      </c>
      <c r="O18" s="34">
        <f>Mig1_H!O18+Mig1_F!O18</f>
        <v>18014.77</v>
      </c>
      <c r="P18" s="100">
        <f>Mig1_H!P18+Mig1_F!P18</f>
        <v>10597085.23</v>
      </c>
    </row>
    <row r="19" spans="1:16" x14ac:dyDescent="0.25">
      <c r="A19" s="19" t="s">
        <v>336</v>
      </c>
      <c r="B19" s="35">
        <f>Mig1_H!B19+Mig1_F!B19</f>
        <v>5614526.5899999999</v>
      </c>
      <c r="C19" s="5">
        <f>Mig1_H!C19+Mig1_F!C19</f>
        <v>438783.62</v>
      </c>
      <c r="D19" s="5">
        <f>Mig1_H!D19+Mig1_F!D19</f>
        <v>946443.67999999993</v>
      </c>
      <c r="E19" s="5">
        <f>Mig1_H!E19+Mig1_F!E19</f>
        <v>32787.65</v>
      </c>
      <c r="F19" s="101">
        <f>Mig1_H!F19+Mig1_F!F19</f>
        <v>7032541.5399999991</v>
      </c>
      <c r="G19" s="35">
        <f>Mig1_H!G19+Mig1_F!G19</f>
        <v>22805.1</v>
      </c>
      <c r="H19" s="5">
        <f>Mig1_H!H19+Mig1_F!H19</f>
        <v>1609.15</v>
      </c>
      <c r="I19" s="5">
        <f>Mig1_H!I19+Mig1_F!I19</f>
        <v>2442.5100000000002</v>
      </c>
      <c r="J19" s="5">
        <f>Mig1_H!J19+Mig1_F!J19</f>
        <v>447.94</v>
      </c>
      <c r="K19" s="101">
        <f>Mig1_H!K19+Mig1_F!K19</f>
        <v>27304.699999999997</v>
      </c>
      <c r="L19" s="35">
        <f>Mig1_H!L19+Mig1_F!L19</f>
        <v>5637331.6899999995</v>
      </c>
      <c r="M19" s="5">
        <f>Mig1_H!M19+Mig1_F!M19</f>
        <v>440392.77</v>
      </c>
      <c r="N19" s="5">
        <f>Mig1_H!N19+Mig1_F!N19</f>
        <v>948886.19</v>
      </c>
      <c r="O19" s="5">
        <f>Mig1_H!O19+Mig1_F!O19</f>
        <v>33235.589999999997</v>
      </c>
      <c r="P19" s="101">
        <f>Mig1_H!P19+Mig1_F!P19</f>
        <v>7059846.2400000002</v>
      </c>
    </row>
    <row r="20" spans="1:16" x14ac:dyDescent="0.25">
      <c r="A20" s="19" t="s">
        <v>83</v>
      </c>
      <c r="B20" s="35">
        <f>Mig1_H!B20+Mig1_F!B20</f>
        <v>18352026.219999999</v>
      </c>
      <c r="C20" s="5">
        <f>Mig1_H!C20+Mig1_F!C20</f>
        <v>1024005.1799999999</v>
      </c>
      <c r="D20" s="5">
        <f>Mig1_H!D20+Mig1_F!D20</f>
        <v>1818382.2599999998</v>
      </c>
      <c r="E20" s="5">
        <f>Mig1_H!E20+Mig1_F!E20</f>
        <v>47501.06</v>
      </c>
      <c r="F20" s="101">
        <f>Mig1_H!F20+Mig1_F!F20</f>
        <v>21241914.719999999</v>
      </c>
      <c r="G20" s="35">
        <f>Mig1_H!G20+Mig1_F!G20</f>
        <v>48630.36</v>
      </c>
      <c r="H20" s="5">
        <f>Mig1_H!H20+Mig1_F!H20</f>
        <v>3370.28</v>
      </c>
      <c r="I20" s="5">
        <f>Mig1_H!I20+Mig1_F!I20</f>
        <v>4117.12</v>
      </c>
      <c r="J20" s="5">
        <f>Mig1_H!J20+Mig1_F!J20</f>
        <v>676.08999999999992</v>
      </c>
      <c r="K20" s="101">
        <f>Mig1_H!K20+Mig1_F!K20</f>
        <v>56793.849999999991</v>
      </c>
      <c r="L20" s="35">
        <f>Mig1_H!L20+Mig1_F!L20</f>
        <v>18400656.580000002</v>
      </c>
      <c r="M20" s="5">
        <f>Mig1_H!M20+Mig1_F!M20</f>
        <v>1027375.46</v>
      </c>
      <c r="N20" s="5">
        <f>Mig1_H!N20+Mig1_F!N20</f>
        <v>1822499.38</v>
      </c>
      <c r="O20" s="5">
        <f>Mig1_H!O20+Mig1_F!O20</f>
        <v>48177.15</v>
      </c>
      <c r="P20" s="101">
        <f>Mig1_H!P20+Mig1_F!P20</f>
        <v>21298708.570000004</v>
      </c>
    </row>
    <row r="21" spans="1:16" x14ac:dyDescent="0.25">
      <c r="A21" s="19" t="s">
        <v>84</v>
      </c>
      <c r="B21" s="35">
        <f>Mig1_H!B21+Mig1_F!B21</f>
        <v>17932454.82</v>
      </c>
      <c r="C21" s="5">
        <f>Mig1_H!C21+Mig1_F!C21</f>
        <v>260243.78999999998</v>
      </c>
      <c r="D21" s="5">
        <f>Mig1_H!D21+Mig1_F!D21</f>
        <v>502132.77</v>
      </c>
      <c r="E21" s="5">
        <f>Mig1_H!E21+Mig1_F!E21</f>
        <v>7360.52</v>
      </c>
      <c r="F21" s="101">
        <f>Mig1_H!F21+Mig1_F!F21</f>
        <v>18702191.899999999</v>
      </c>
      <c r="G21" s="35">
        <f>Mig1_H!G21+Mig1_F!G21</f>
        <v>20649.760000000002</v>
      </c>
      <c r="H21" s="5">
        <f>Mig1_H!H21+Mig1_F!H21</f>
        <v>588.04</v>
      </c>
      <c r="I21" s="5">
        <f>Mig1_H!I21+Mig1_F!I21</f>
        <v>645.45000000000005</v>
      </c>
      <c r="J21" s="5">
        <f>Mig1_H!J21+Mig1_F!J21</f>
        <v>163.13</v>
      </c>
      <c r="K21" s="101">
        <f>Mig1_H!K21+Mig1_F!K21</f>
        <v>22046.38</v>
      </c>
      <c r="L21" s="35">
        <f>Mig1_H!L21+Mig1_F!L21</f>
        <v>17953104.580000002</v>
      </c>
      <c r="M21" s="5">
        <f>Mig1_H!M21+Mig1_F!M21</f>
        <v>260831.82999999996</v>
      </c>
      <c r="N21" s="5">
        <f>Mig1_H!N21+Mig1_F!N21</f>
        <v>502778.22000000003</v>
      </c>
      <c r="O21" s="5">
        <f>Mig1_H!O21+Mig1_F!O21</f>
        <v>7523.6500000000005</v>
      </c>
      <c r="P21" s="101">
        <f>Mig1_H!P21+Mig1_F!P21</f>
        <v>18724238.280000001</v>
      </c>
    </row>
    <row r="22" spans="1:16" x14ac:dyDescent="0.25">
      <c r="A22" s="20" t="s">
        <v>85</v>
      </c>
      <c r="B22" s="21">
        <f>Mig1_H!B22+Mig1_F!B22</f>
        <v>50817298.730000004</v>
      </c>
      <c r="C22" s="10">
        <f>Mig1_H!C22+Mig1_F!C22</f>
        <v>2203673.2000000002</v>
      </c>
      <c r="D22" s="10">
        <f>Mig1_H!D22+Mig1_F!D22</f>
        <v>3979313.0999999996</v>
      </c>
      <c r="E22" s="10">
        <f>Mig1_H!E22+Mig1_F!E22</f>
        <v>104819.04000000001</v>
      </c>
      <c r="F22" s="13">
        <f>Mig1_H!F22+Mig1_F!F22</f>
        <v>57105104.069999993</v>
      </c>
      <c r="G22" s="21">
        <f>Mig1_H!G22+Mig1_F!G22</f>
        <v>502917.51999999996</v>
      </c>
      <c r="H22" s="10">
        <f>Mig1_H!H22+Mig1_F!H22</f>
        <v>34954.11</v>
      </c>
      <c r="I22" s="10">
        <f>Mig1_H!I22+Mig1_F!I22</f>
        <v>34770.5</v>
      </c>
      <c r="J22" s="10">
        <f>Mig1_H!J22+Mig1_F!J22</f>
        <v>2132.1200000000003</v>
      </c>
      <c r="K22" s="13">
        <f>Mig1_H!K22+Mig1_F!K22</f>
        <v>574774.25</v>
      </c>
      <c r="L22" s="21">
        <f>Mig1_H!L22+Mig1_F!L22</f>
        <v>51320216.25</v>
      </c>
      <c r="M22" s="10">
        <f>Mig1_H!M22+Mig1_F!M22</f>
        <v>2238627.3099999996</v>
      </c>
      <c r="N22" s="10">
        <f>Mig1_H!N22+Mig1_F!N22</f>
        <v>4014083.5999999996</v>
      </c>
      <c r="O22" s="10">
        <f>Mig1_H!O22+Mig1_F!O22</f>
        <v>106951.16</v>
      </c>
      <c r="P22" s="13">
        <f>Mig1_H!P22+Mig1_F!P22</f>
        <v>57679878.32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non-immigrés n'ayant pas la nationalité française (individus nés en France de nationalité étrangère) âgés de 1 à 14 ans vivent dans le même logement qu'un an auparavant.","")</f>
        <v>Lecture : 410832 non-immigrés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7" spans="1:16" x14ac:dyDescent="0.25">
      <c r="A27" s="3" t="s">
        <v>28</v>
      </c>
    </row>
    <row r="28" spans="1:16" x14ac:dyDescent="0.25">
      <c r="B28" s="173" t="s">
        <v>180</v>
      </c>
      <c r="C28" s="174"/>
      <c r="D28" s="174"/>
      <c r="E28" s="174"/>
      <c r="F28" s="175"/>
      <c r="G28" s="173" t="s">
        <v>330</v>
      </c>
      <c r="H28" s="174"/>
      <c r="I28" s="174"/>
      <c r="J28" s="174"/>
      <c r="K28" s="175"/>
      <c r="L28" s="173" t="s">
        <v>85</v>
      </c>
      <c r="M28" s="174"/>
      <c r="N28" s="174"/>
      <c r="O28" s="174"/>
      <c r="P28" s="175"/>
    </row>
    <row r="29" spans="1:16" ht="48" x14ac:dyDescent="0.25">
      <c r="B29" s="98" t="s">
        <v>331</v>
      </c>
      <c r="C29" s="99" t="s">
        <v>332</v>
      </c>
      <c r="D29" s="99" t="s">
        <v>333</v>
      </c>
      <c r="E29" s="99" t="s">
        <v>334</v>
      </c>
      <c r="F29" s="16" t="s">
        <v>85</v>
      </c>
      <c r="G29" s="98" t="s">
        <v>331</v>
      </c>
      <c r="H29" s="99" t="s">
        <v>332</v>
      </c>
      <c r="I29" s="99" t="s">
        <v>333</v>
      </c>
      <c r="J29" s="99" t="s">
        <v>334</v>
      </c>
      <c r="K29" s="16" t="s">
        <v>85</v>
      </c>
      <c r="L29" s="98" t="s">
        <v>331</v>
      </c>
      <c r="M29" s="99" t="s">
        <v>332</v>
      </c>
      <c r="N29" s="99" t="s">
        <v>333</v>
      </c>
      <c r="O29" s="99" t="s">
        <v>334</v>
      </c>
      <c r="P29" s="16" t="s">
        <v>85</v>
      </c>
    </row>
    <row r="30" spans="1:16" x14ac:dyDescent="0.25">
      <c r="A30" s="17" t="s">
        <v>335</v>
      </c>
      <c r="B30" s="33">
        <f t="shared" ref="B30:P34" si="0">B5+B18</f>
        <v>8978131.7799999993</v>
      </c>
      <c r="C30" s="34">
        <f t="shared" si="0"/>
        <v>484441.89</v>
      </c>
      <c r="D30" s="34">
        <f t="shared" si="0"/>
        <v>716412.08999999985</v>
      </c>
      <c r="E30" s="34">
        <f t="shared" si="0"/>
        <v>19502.039999999997</v>
      </c>
      <c r="F30" s="100">
        <f t="shared" si="0"/>
        <v>10198487.800000001</v>
      </c>
      <c r="G30" s="33">
        <f t="shared" si="0"/>
        <v>588517.35</v>
      </c>
      <c r="H30" s="34">
        <f t="shared" si="0"/>
        <v>49671.93</v>
      </c>
      <c r="I30" s="34">
        <f t="shared" si="0"/>
        <v>46960.299999999996</v>
      </c>
      <c r="J30" s="34">
        <f t="shared" si="0"/>
        <v>24273.47</v>
      </c>
      <c r="K30" s="100">
        <f t="shared" si="0"/>
        <v>709423.04999999993</v>
      </c>
      <c r="L30" s="33">
        <f t="shared" si="0"/>
        <v>9566649.129999999</v>
      </c>
      <c r="M30" s="34">
        <f t="shared" si="0"/>
        <v>534113.81999999995</v>
      </c>
      <c r="N30" s="34">
        <f t="shared" si="0"/>
        <v>763372.3899999999</v>
      </c>
      <c r="O30" s="34">
        <f t="shared" si="0"/>
        <v>43775.509999999995</v>
      </c>
      <c r="P30" s="100">
        <f t="shared" si="0"/>
        <v>10907910.85</v>
      </c>
    </row>
    <row r="31" spans="1:16" x14ac:dyDescent="0.25">
      <c r="A31" s="19" t="s">
        <v>336</v>
      </c>
      <c r="B31" s="35">
        <f t="shared" si="0"/>
        <v>5725364.8999999994</v>
      </c>
      <c r="C31" s="5">
        <f t="shared" si="0"/>
        <v>448865.56</v>
      </c>
      <c r="D31" s="5">
        <f t="shared" si="0"/>
        <v>960198.34</v>
      </c>
      <c r="E31" s="5">
        <f t="shared" si="0"/>
        <v>35132.42</v>
      </c>
      <c r="F31" s="101">
        <f t="shared" si="0"/>
        <v>7169561.2199999988</v>
      </c>
      <c r="G31" s="35">
        <f t="shared" si="0"/>
        <v>279724.17</v>
      </c>
      <c r="H31" s="5">
        <f t="shared" si="0"/>
        <v>44990.87</v>
      </c>
      <c r="I31" s="5">
        <f t="shared" si="0"/>
        <v>48004.35</v>
      </c>
      <c r="J31" s="5">
        <f t="shared" si="0"/>
        <v>46298.960000000006</v>
      </c>
      <c r="K31" s="101">
        <f t="shared" si="0"/>
        <v>419018.35000000003</v>
      </c>
      <c r="L31" s="35">
        <f t="shared" si="0"/>
        <v>6005089.0699999994</v>
      </c>
      <c r="M31" s="5">
        <f t="shared" si="0"/>
        <v>493856.43000000005</v>
      </c>
      <c r="N31" s="5">
        <f t="shared" si="0"/>
        <v>1008202.69</v>
      </c>
      <c r="O31" s="5">
        <f t="shared" si="0"/>
        <v>81431.38</v>
      </c>
      <c r="P31" s="101">
        <f t="shared" si="0"/>
        <v>7588579.5700000003</v>
      </c>
    </row>
    <row r="32" spans="1:16" x14ac:dyDescent="0.25">
      <c r="A32" s="19" t="s">
        <v>83</v>
      </c>
      <c r="B32" s="35">
        <f t="shared" si="0"/>
        <v>19442168.07</v>
      </c>
      <c r="C32" s="5">
        <f t="shared" si="0"/>
        <v>1081662.54</v>
      </c>
      <c r="D32" s="5">
        <f t="shared" si="0"/>
        <v>1889292.6599999997</v>
      </c>
      <c r="E32" s="5">
        <f t="shared" si="0"/>
        <v>54156.25</v>
      </c>
      <c r="F32" s="101">
        <f t="shared" si="0"/>
        <v>22467279.52</v>
      </c>
      <c r="G32" s="35">
        <f t="shared" si="0"/>
        <v>1740849.59</v>
      </c>
      <c r="H32" s="5">
        <f t="shared" si="0"/>
        <v>158748.29</v>
      </c>
      <c r="I32" s="5">
        <f t="shared" si="0"/>
        <v>171130.40999999997</v>
      </c>
      <c r="J32" s="5">
        <f t="shared" si="0"/>
        <v>82870.53</v>
      </c>
      <c r="K32" s="101">
        <f t="shared" si="0"/>
        <v>2153598.8199999998</v>
      </c>
      <c r="L32" s="35">
        <f t="shared" si="0"/>
        <v>21183017.660000004</v>
      </c>
      <c r="M32" s="5">
        <f t="shared" si="0"/>
        <v>1240410.83</v>
      </c>
      <c r="N32" s="5">
        <f t="shared" si="0"/>
        <v>2060423.0699999998</v>
      </c>
      <c r="O32" s="5">
        <f t="shared" si="0"/>
        <v>137026.78</v>
      </c>
      <c r="P32" s="101">
        <f t="shared" si="0"/>
        <v>24620878.340000004</v>
      </c>
    </row>
    <row r="33" spans="1:16" x14ac:dyDescent="0.25">
      <c r="A33" s="19" t="s">
        <v>84</v>
      </c>
      <c r="B33" s="35">
        <f t="shared" si="0"/>
        <v>18866803.990000002</v>
      </c>
      <c r="C33" s="5">
        <f t="shared" si="0"/>
        <v>276904.33999999997</v>
      </c>
      <c r="D33" s="5">
        <f t="shared" si="0"/>
        <v>522901.93</v>
      </c>
      <c r="E33" s="5">
        <f t="shared" si="0"/>
        <v>9252.52</v>
      </c>
      <c r="F33" s="101">
        <f t="shared" si="0"/>
        <v>19675862.779999997</v>
      </c>
      <c r="G33" s="35">
        <f t="shared" si="0"/>
        <v>1047725.8299999998</v>
      </c>
      <c r="H33" s="5">
        <f t="shared" si="0"/>
        <v>26095.989999999998</v>
      </c>
      <c r="I33" s="5">
        <f t="shared" si="0"/>
        <v>25286.19</v>
      </c>
      <c r="J33" s="5">
        <f t="shared" si="0"/>
        <v>13293.749999999998</v>
      </c>
      <c r="K33" s="101">
        <f t="shared" si="0"/>
        <v>1112401.7599999998</v>
      </c>
      <c r="L33" s="35">
        <f t="shared" si="0"/>
        <v>19914529.82</v>
      </c>
      <c r="M33" s="5">
        <f t="shared" si="0"/>
        <v>303000.32999999996</v>
      </c>
      <c r="N33" s="5">
        <f t="shared" si="0"/>
        <v>548188.12</v>
      </c>
      <c r="O33" s="5">
        <f t="shared" si="0"/>
        <v>22546.27</v>
      </c>
      <c r="P33" s="101">
        <f t="shared" si="0"/>
        <v>20788264.539999999</v>
      </c>
    </row>
    <row r="34" spans="1:16" x14ac:dyDescent="0.25">
      <c r="A34" s="20" t="s">
        <v>85</v>
      </c>
      <c r="B34" s="21">
        <f t="shared" si="0"/>
        <v>53012468.740000002</v>
      </c>
      <c r="C34" s="10">
        <f t="shared" si="0"/>
        <v>2291874.33</v>
      </c>
      <c r="D34" s="10">
        <f t="shared" si="0"/>
        <v>4088805.0199999996</v>
      </c>
      <c r="E34" s="10">
        <f t="shared" si="0"/>
        <v>118043.23000000001</v>
      </c>
      <c r="F34" s="13">
        <f t="shared" si="0"/>
        <v>59511191.319999993</v>
      </c>
      <c r="G34" s="21">
        <f t="shared" si="0"/>
        <v>3656816.94</v>
      </c>
      <c r="H34" s="10">
        <f t="shared" si="0"/>
        <v>279507.08</v>
      </c>
      <c r="I34" s="10">
        <f t="shared" si="0"/>
        <v>291381.25</v>
      </c>
      <c r="J34" s="10">
        <f t="shared" si="0"/>
        <v>166736.71</v>
      </c>
      <c r="K34" s="13">
        <f t="shared" si="0"/>
        <v>4394441.9799999995</v>
      </c>
      <c r="L34" s="21">
        <f t="shared" si="0"/>
        <v>56669285.68</v>
      </c>
      <c r="M34" s="10">
        <f t="shared" si="0"/>
        <v>2571381.4099999997</v>
      </c>
      <c r="N34" s="10">
        <f t="shared" si="0"/>
        <v>4380186.2699999996</v>
      </c>
      <c r="O34" s="10">
        <f t="shared" si="0"/>
        <v>284779.94</v>
      </c>
      <c r="P34" s="13">
        <f t="shared" si="0"/>
        <v>63905633.299999997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individus de nationalité étrangère âgés de 1 à 14 ans vivent dans le même logement qu'un an auparavant.","")</f>
        <v>Lecture : 588517 individus de nationalité étrangère âgés de 1 à 14 ans vivent dans le même logement qu'un an auparavant.</v>
      </c>
    </row>
    <row r="37" spans="1:16" x14ac:dyDescent="0.25">
      <c r="A37" s="39" t="s">
        <v>745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/>
  </sheetViews>
  <sheetFormatPr baseColWidth="10" defaultRowHeight="15" x14ac:dyDescent="0.25"/>
  <cols>
    <col min="1" max="1" width="17" style="2" customWidth="1"/>
    <col min="2" max="2" width="12.71093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2.7109375" style="2" customWidth="1"/>
    <col min="7" max="7" width="13.5703125" style="2" customWidth="1"/>
    <col min="8" max="9" width="11.42578125" style="2"/>
    <col min="10" max="10" width="15" style="2" customWidth="1"/>
    <col min="11" max="12" width="12.7109375" style="2" customWidth="1"/>
    <col min="13" max="14" width="11.42578125" style="2"/>
    <col min="15" max="15" width="13.42578125" style="2" customWidth="1"/>
    <col min="16" max="16" width="12.85546875" style="2" customWidth="1"/>
    <col min="17" max="16384" width="11.42578125" style="2"/>
  </cols>
  <sheetData>
    <row r="1" spans="1:16" x14ac:dyDescent="0.25">
      <c r="A1" s="1" t="s">
        <v>339</v>
      </c>
    </row>
    <row r="2" spans="1:16" x14ac:dyDescent="0.25">
      <c r="A2" s="3" t="s">
        <v>69</v>
      </c>
    </row>
    <row r="3" spans="1:16" x14ac:dyDescent="0.25">
      <c r="B3" s="173" t="s">
        <v>180</v>
      </c>
      <c r="C3" s="174"/>
      <c r="D3" s="174"/>
      <c r="E3" s="174"/>
      <c r="F3" s="175"/>
      <c r="G3" s="173" t="s">
        <v>330</v>
      </c>
      <c r="H3" s="174"/>
      <c r="I3" s="174"/>
      <c r="J3" s="174"/>
      <c r="K3" s="175"/>
      <c r="L3" s="173" t="s">
        <v>85</v>
      </c>
      <c r="M3" s="174"/>
      <c r="N3" s="174"/>
      <c r="O3" s="174"/>
      <c r="P3" s="175"/>
    </row>
    <row r="4" spans="1:16" ht="48" x14ac:dyDescent="0.25">
      <c r="B4" s="98" t="s">
        <v>331</v>
      </c>
      <c r="C4" s="99" t="s">
        <v>332</v>
      </c>
      <c r="D4" s="99" t="s">
        <v>333</v>
      </c>
      <c r="E4" s="99" t="s">
        <v>334</v>
      </c>
      <c r="F4" s="16" t="s">
        <v>85</v>
      </c>
      <c r="G4" s="98" t="s">
        <v>331</v>
      </c>
      <c r="H4" s="99" t="s">
        <v>332</v>
      </c>
      <c r="I4" s="99" t="s">
        <v>333</v>
      </c>
      <c r="J4" s="99" t="s">
        <v>334</v>
      </c>
      <c r="K4" s="16" t="s">
        <v>85</v>
      </c>
      <c r="L4" s="98" t="s">
        <v>331</v>
      </c>
      <c r="M4" s="99" t="s">
        <v>332</v>
      </c>
      <c r="N4" s="99" t="s">
        <v>333</v>
      </c>
      <c r="O4" s="99" t="s">
        <v>334</v>
      </c>
      <c r="P4" s="16" t="s">
        <v>85</v>
      </c>
    </row>
    <row r="5" spans="1:16" x14ac:dyDescent="0.25">
      <c r="A5" s="17" t="s">
        <v>335</v>
      </c>
      <c r="B5" s="95">
        <v>29862.76</v>
      </c>
      <c r="C5" s="95">
        <v>2032.85</v>
      </c>
      <c r="D5" s="95">
        <v>1979.83</v>
      </c>
      <c r="E5" s="95">
        <v>1191.98</v>
      </c>
      <c r="F5" s="33">
        <f>SUM(B5:E5)</f>
        <v>35067.42</v>
      </c>
      <c r="G5" s="33">
        <v>91204.54</v>
      </c>
      <c r="H5" s="34">
        <v>10286.030000000001</v>
      </c>
      <c r="I5" s="34">
        <v>9824.33</v>
      </c>
      <c r="J5" s="80">
        <v>12078.26</v>
      </c>
      <c r="K5" s="80">
        <f>SUM(G5:J5)</f>
        <v>123393.15999999999</v>
      </c>
      <c r="L5" s="33">
        <f>B5+G5</f>
        <v>121067.29999999999</v>
      </c>
      <c r="M5" s="34">
        <f t="shared" ref="M5:O8" si="0">C5+H5</f>
        <v>12318.880000000001</v>
      </c>
      <c r="N5" s="34">
        <f t="shared" si="0"/>
        <v>11804.16</v>
      </c>
      <c r="O5" s="34">
        <f t="shared" si="0"/>
        <v>13270.24</v>
      </c>
      <c r="P5" s="100">
        <f>SUM(L5:O5)</f>
        <v>158460.57999999999</v>
      </c>
    </row>
    <row r="6" spans="1:16" x14ac:dyDescent="0.25">
      <c r="A6" s="28" t="s">
        <v>336</v>
      </c>
      <c r="B6" s="35">
        <v>56387.91</v>
      </c>
      <c r="C6" s="5">
        <v>4857.07</v>
      </c>
      <c r="D6" s="5">
        <v>6557.32</v>
      </c>
      <c r="E6" s="5">
        <v>1162.72</v>
      </c>
      <c r="F6" s="35">
        <f t="shared" ref="F6:F8" si="1">SUM(B6:E6)</f>
        <v>68965.02</v>
      </c>
      <c r="G6" s="35">
        <v>128758.25</v>
      </c>
      <c r="H6" s="5">
        <v>24668.47</v>
      </c>
      <c r="I6" s="5">
        <v>23215.29</v>
      </c>
      <c r="J6" s="81">
        <v>20244.329999999998</v>
      </c>
      <c r="K6" s="81">
        <f t="shared" ref="K6:K8" si="2">SUM(G6:J6)</f>
        <v>196886.34</v>
      </c>
      <c r="L6" s="35">
        <f t="shared" ref="L6:L8" si="3">B6+G6</f>
        <v>185146.16</v>
      </c>
      <c r="M6" s="5">
        <f t="shared" si="0"/>
        <v>29525.54</v>
      </c>
      <c r="N6" s="5">
        <f t="shared" si="0"/>
        <v>29772.61</v>
      </c>
      <c r="O6" s="5">
        <f t="shared" si="0"/>
        <v>21407.05</v>
      </c>
      <c r="P6" s="101">
        <f t="shared" ref="P6:P8" si="4">SUM(L6:O6)</f>
        <v>265851.36</v>
      </c>
    </row>
    <row r="7" spans="1:16" x14ac:dyDescent="0.25">
      <c r="A7" s="28" t="s">
        <v>83</v>
      </c>
      <c r="B7" s="35">
        <v>496170.69999999995</v>
      </c>
      <c r="C7" s="5">
        <v>28880.620000000003</v>
      </c>
      <c r="D7" s="5">
        <v>35281.54</v>
      </c>
      <c r="E7" s="5">
        <v>2977.34</v>
      </c>
      <c r="F7" s="35">
        <f t="shared" si="1"/>
        <v>563310.19999999995</v>
      </c>
      <c r="G7" s="35">
        <v>814383.46</v>
      </c>
      <c r="H7" s="5">
        <v>85597.29</v>
      </c>
      <c r="I7" s="5">
        <v>87643.839999999997</v>
      </c>
      <c r="J7" s="81">
        <v>37704.410000000003</v>
      </c>
      <c r="K7" s="81">
        <f t="shared" si="2"/>
        <v>1025329</v>
      </c>
      <c r="L7" s="35">
        <f t="shared" si="3"/>
        <v>1310554.1599999999</v>
      </c>
      <c r="M7" s="5">
        <f t="shared" si="0"/>
        <v>114477.91</v>
      </c>
      <c r="N7" s="5">
        <f t="shared" si="0"/>
        <v>122925.38</v>
      </c>
      <c r="O7" s="5">
        <f t="shared" si="0"/>
        <v>40681.75</v>
      </c>
      <c r="P7" s="101">
        <f t="shared" si="4"/>
        <v>1588639.1999999997</v>
      </c>
    </row>
    <row r="8" spans="1:16" x14ac:dyDescent="0.25">
      <c r="A8" s="28" t="s">
        <v>84</v>
      </c>
      <c r="B8" s="82">
        <v>436607.19999999995</v>
      </c>
      <c r="C8" s="83">
        <v>8150.95</v>
      </c>
      <c r="D8" s="83">
        <v>9483.06</v>
      </c>
      <c r="E8" s="83">
        <v>933.67000000000007</v>
      </c>
      <c r="F8" s="82">
        <f t="shared" si="1"/>
        <v>455174.87999999995</v>
      </c>
      <c r="G8" s="82">
        <v>528503.94999999995</v>
      </c>
      <c r="H8" s="83">
        <v>14203.699999999999</v>
      </c>
      <c r="I8" s="83">
        <v>13471.69</v>
      </c>
      <c r="J8" s="84">
        <v>6653.78</v>
      </c>
      <c r="K8" s="81">
        <f t="shared" si="2"/>
        <v>562833.11999999988</v>
      </c>
      <c r="L8" s="35">
        <f t="shared" si="3"/>
        <v>965111.14999999991</v>
      </c>
      <c r="M8" s="5">
        <f t="shared" si="0"/>
        <v>22354.649999999998</v>
      </c>
      <c r="N8" s="5">
        <f t="shared" si="0"/>
        <v>22954.75</v>
      </c>
      <c r="O8" s="5">
        <f t="shared" si="0"/>
        <v>7587.45</v>
      </c>
      <c r="P8" s="101">
        <f t="shared" si="4"/>
        <v>1018007.9999999999</v>
      </c>
    </row>
    <row r="9" spans="1:16" x14ac:dyDescent="0.25">
      <c r="A9" s="20" t="s">
        <v>85</v>
      </c>
      <c r="B9" s="85">
        <f>SUM(B5:B8)</f>
        <v>1019028.57</v>
      </c>
      <c r="C9" s="86">
        <f t="shared" ref="C9:P9" si="5">SUM(C5:C8)</f>
        <v>43921.49</v>
      </c>
      <c r="D9" s="86">
        <f t="shared" si="5"/>
        <v>53301.75</v>
      </c>
      <c r="E9" s="86">
        <f t="shared" si="5"/>
        <v>6265.71</v>
      </c>
      <c r="F9" s="13">
        <f t="shared" si="5"/>
        <v>1122517.5199999998</v>
      </c>
      <c r="G9" s="85">
        <f t="shared" si="5"/>
        <v>1562850.2</v>
      </c>
      <c r="H9" s="86">
        <f t="shared" si="5"/>
        <v>134755.49</v>
      </c>
      <c r="I9" s="86">
        <f t="shared" si="5"/>
        <v>134155.15</v>
      </c>
      <c r="J9" s="86">
        <f t="shared" si="5"/>
        <v>76680.78</v>
      </c>
      <c r="K9" s="13">
        <f t="shared" si="5"/>
        <v>1908441.6199999999</v>
      </c>
      <c r="L9" s="21">
        <f t="shared" si="5"/>
        <v>2581878.7699999996</v>
      </c>
      <c r="M9" s="10">
        <f t="shared" si="5"/>
        <v>178676.98</v>
      </c>
      <c r="N9" s="10">
        <f t="shared" si="5"/>
        <v>187456.90000000002</v>
      </c>
      <c r="O9" s="10">
        <f t="shared" si="5"/>
        <v>82946.490000000005</v>
      </c>
      <c r="P9" s="13">
        <f t="shared" si="5"/>
        <v>3030959.1399999997</v>
      </c>
    </row>
    <row r="10" spans="1:16" x14ac:dyDescent="0.25">
      <c r="A10" s="48" t="s">
        <v>296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hommes immigrés ayant acquis la nationalité française âgés de 1 à 14 ans vivent dans le même logement qu'un an auparavant.","")</f>
        <v>Lecture : 29863 hommes immigrés ayant acquis la nationalité française âgés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73" t="s">
        <v>180</v>
      </c>
      <c r="C16" s="174"/>
      <c r="D16" s="174"/>
      <c r="E16" s="174"/>
      <c r="F16" s="175"/>
      <c r="G16" s="173" t="s">
        <v>330</v>
      </c>
      <c r="H16" s="174"/>
      <c r="I16" s="174"/>
      <c r="J16" s="174"/>
      <c r="K16" s="175"/>
      <c r="L16" s="173" t="s">
        <v>85</v>
      </c>
      <c r="M16" s="174"/>
      <c r="N16" s="174"/>
      <c r="O16" s="174"/>
      <c r="P16" s="175"/>
    </row>
    <row r="17" spans="1:16" ht="48" x14ac:dyDescent="0.25">
      <c r="B17" s="126" t="s">
        <v>331</v>
      </c>
      <c r="C17" s="127" t="s">
        <v>332</v>
      </c>
      <c r="D17" s="127" t="s">
        <v>333</v>
      </c>
      <c r="E17" s="127" t="s">
        <v>334</v>
      </c>
      <c r="F17" s="16" t="s">
        <v>85</v>
      </c>
      <c r="G17" s="126" t="s">
        <v>331</v>
      </c>
      <c r="H17" s="127" t="s">
        <v>332</v>
      </c>
      <c r="I17" s="127" t="s">
        <v>333</v>
      </c>
      <c r="J17" s="127" t="s">
        <v>334</v>
      </c>
      <c r="K17" s="16" t="s">
        <v>85</v>
      </c>
      <c r="L17" s="98" t="s">
        <v>331</v>
      </c>
      <c r="M17" s="99" t="s">
        <v>332</v>
      </c>
      <c r="N17" s="99" t="s">
        <v>333</v>
      </c>
      <c r="O17" s="99" t="s">
        <v>334</v>
      </c>
      <c r="P17" s="16" t="s">
        <v>85</v>
      </c>
    </row>
    <row r="18" spans="1:16" x14ac:dyDescent="0.25">
      <c r="A18" s="25" t="s">
        <v>335</v>
      </c>
      <c r="B18" s="33">
        <v>4559237</v>
      </c>
      <c r="C18" s="34">
        <v>245208.33</v>
      </c>
      <c r="D18" s="34">
        <v>363391.35</v>
      </c>
      <c r="E18" s="80">
        <v>9017.73</v>
      </c>
      <c r="F18" s="34">
        <f>SUM(B18:E18)</f>
        <v>5176854.41</v>
      </c>
      <c r="G18" s="33">
        <v>209775.52</v>
      </c>
      <c r="H18" s="34">
        <v>15114.64</v>
      </c>
      <c r="I18" s="34">
        <v>13998.18</v>
      </c>
      <c r="J18" s="80">
        <v>385.45</v>
      </c>
      <c r="K18" s="80">
        <f>SUM(G18:J18)</f>
        <v>239273.78999999998</v>
      </c>
      <c r="L18" s="33">
        <f>B18+G18</f>
        <v>4769012.5199999996</v>
      </c>
      <c r="M18" s="34">
        <f>C18+H18</f>
        <v>260322.96999999997</v>
      </c>
      <c r="N18" s="34">
        <f>D18+I18</f>
        <v>377389.52999999997</v>
      </c>
      <c r="O18" s="34">
        <f>E18+J18</f>
        <v>9403.18</v>
      </c>
      <c r="P18" s="100">
        <f>SUM(L18:O18)</f>
        <v>5416128.1999999993</v>
      </c>
    </row>
    <row r="19" spans="1:16" x14ac:dyDescent="0.25">
      <c r="A19" s="28" t="s">
        <v>336</v>
      </c>
      <c r="B19" s="35">
        <v>2926537.46</v>
      </c>
      <c r="C19" s="5">
        <v>209569.26</v>
      </c>
      <c r="D19" s="5">
        <v>440225.92</v>
      </c>
      <c r="E19" s="81">
        <v>14537.210000000001</v>
      </c>
      <c r="F19" s="5">
        <f t="shared" ref="F19:F21" si="6">SUM(B19:E19)</f>
        <v>3590869.8499999996</v>
      </c>
      <c r="G19" s="35">
        <v>11960.18</v>
      </c>
      <c r="H19" s="5">
        <v>893.97</v>
      </c>
      <c r="I19" s="5">
        <v>1265.52</v>
      </c>
      <c r="J19" s="81">
        <v>209.23000000000002</v>
      </c>
      <c r="K19" s="81">
        <f t="shared" ref="K19:K21" si="7">SUM(G19:J19)</f>
        <v>14328.9</v>
      </c>
      <c r="L19" s="35">
        <f t="shared" ref="L19:L21" si="8">B19+G19</f>
        <v>2938497.64</v>
      </c>
      <c r="M19" s="5">
        <f t="shared" ref="M19:O21" si="9">C19+H19</f>
        <v>210463.23</v>
      </c>
      <c r="N19" s="5">
        <f t="shared" si="9"/>
        <v>441491.44</v>
      </c>
      <c r="O19" s="5">
        <f t="shared" si="9"/>
        <v>14746.44</v>
      </c>
      <c r="P19" s="101">
        <f t="shared" ref="P19:P21" si="10">SUM(L19:O19)</f>
        <v>3605198.75</v>
      </c>
    </row>
    <row r="20" spans="1:16" x14ac:dyDescent="0.25">
      <c r="A20" s="28" t="s">
        <v>83</v>
      </c>
      <c r="B20" s="35">
        <v>9053912.6900000013</v>
      </c>
      <c r="C20" s="5">
        <v>518255.20999999996</v>
      </c>
      <c r="D20" s="5">
        <v>914373.32</v>
      </c>
      <c r="E20" s="81">
        <v>25296.52</v>
      </c>
      <c r="F20" s="5">
        <f t="shared" si="6"/>
        <v>10511837.740000002</v>
      </c>
      <c r="G20" s="35">
        <v>31076.799999999999</v>
      </c>
      <c r="H20" s="5">
        <v>2184.6800000000003</v>
      </c>
      <c r="I20" s="5">
        <v>2488.3199999999997</v>
      </c>
      <c r="J20" s="81">
        <v>316.71999999999997</v>
      </c>
      <c r="K20" s="81">
        <f t="shared" si="7"/>
        <v>36066.519999999997</v>
      </c>
      <c r="L20" s="35">
        <f t="shared" si="8"/>
        <v>9084989.4900000021</v>
      </c>
      <c r="M20" s="5">
        <f t="shared" si="9"/>
        <v>520439.88999999996</v>
      </c>
      <c r="N20" s="5">
        <f t="shared" si="9"/>
        <v>916861.6399999999</v>
      </c>
      <c r="O20" s="5">
        <f t="shared" si="9"/>
        <v>25613.24</v>
      </c>
      <c r="P20" s="101">
        <f t="shared" si="10"/>
        <v>10547904.260000004</v>
      </c>
    </row>
    <row r="21" spans="1:16" x14ac:dyDescent="0.25">
      <c r="A21" s="28" t="s">
        <v>84</v>
      </c>
      <c r="B21" s="82">
        <v>7967062.5800000001</v>
      </c>
      <c r="C21" s="83">
        <v>110355.62999999999</v>
      </c>
      <c r="D21" s="83">
        <v>218133.59</v>
      </c>
      <c r="E21" s="84">
        <v>4065.76</v>
      </c>
      <c r="F21" s="5">
        <f t="shared" si="6"/>
        <v>8299617.5599999996</v>
      </c>
      <c r="G21" s="82">
        <v>12266.13</v>
      </c>
      <c r="H21" s="83">
        <v>371.68</v>
      </c>
      <c r="I21" s="83">
        <v>403.79</v>
      </c>
      <c r="J21" s="84">
        <v>65.88</v>
      </c>
      <c r="K21" s="81">
        <f t="shared" si="7"/>
        <v>13107.48</v>
      </c>
      <c r="L21" s="35">
        <f t="shared" si="8"/>
        <v>7979328.71</v>
      </c>
      <c r="M21" s="5">
        <f t="shared" si="9"/>
        <v>110727.30999999998</v>
      </c>
      <c r="N21" s="5">
        <f t="shared" si="9"/>
        <v>218537.38</v>
      </c>
      <c r="O21" s="5">
        <f t="shared" si="9"/>
        <v>4131.6400000000003</v>
      </c>
      <c r="P21" s="101">
        <f t="shared" si="10"/>
        <v>8312725.0399999991</v>
      </c>
    </row>
    <row r="22" spans="1:16" x14ac:dyDescent="0.25">
      <c r="A22" s="20" t="s">
        <v>85</v>
      </c>
      <c r="B22" s="85">
        <f>SUM(B18:B21)</f>
        <v>24506749.730000004</v>
      </c>
      <c r="C22" s="86">
        <f>SUM(C18:C21)</f>
        <v>1083388.43</v>
      </c>
      <c r="D22" s="86">
        <f>SUM(D18:D21)</f>
        <v>1936124.18</v>
      </c>
      <c r="E22" s="86">
        <f>SUM(E18:E21)</f>
        <v>52917.220000000008</v>
      </c>
      <c r="F22" s="13">
        <f t="shared" ref="F22:P22" si="11">SUM(F18:F21)</f>
        <v>27579179.559999999</v>
      </c>
      <c r="G22" s="85">
        <f t="shared" si="11"/>
        <v>265078.62999999995</v>
      </c>
      <c r="H22" s="86">
        <f t="shared" si="11"/>
        <v>18564.97</v>
      </c>
      <c r="I22" s="86">
        <f t="shared" si="11"/>
        <v>18155.810000000001</v>
      </c>
      <c r="J22" s="86">
        <f t="shared" si="11"/>
        <v>977.28000000000009</v>
      </c>
      <c r="K22" s="13">
        <f t="shared" si="11"/>
        <v>302776.68999999994</v>
      </c>
      <c r="L22" s="21">
        <f t="shared" si="11"/>
        <v>24771828.360000003</v>
      </c>
      <c r="M22" s="10">
        <f t="shared" si="11"/>
        <v>1101953.3999999999</v>
      </c>
      <c r="N22" s="10">
        <f t="shared" si="11"/>
        <v>1954279.9899999998</v>
      </c>
      <c r="O22" s="10">
        <f t="shared" si="11"/>
        <v>53894.5</v>
      </c>
      <c r="P22" s="13">
        <f t="shared" si="11"/>
        <v>27881956.25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hommes non immigrés n'ayant pas la nationalité française (individus nés en France de nationalité étrangère) âgés de 1 à 14 ans vivent dans le même logement qu'un an auparavant.","")</f>
        <v>Lecture : 209776 hommes non immigrés n'ayant pas la nationalité française (individus nés en France de nationalité étrangère) âgés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73" t="s">
        <v>180</v>
      </c>
      <c r="C28" s="174"/>
      <c r="D28" s="174"/>
      <c r="E28" s="174"/>
      <c r="F28" s="175"/>
      <c r="G28" s="173" t="s">
        <v>330</v>
      </c>
      <c r="H28" s="174"/>
      <c r="I28" s="174"/>
      <c r="J28" s="174"/>
      <c r="K28" s="175"/>
      <c r="L28" s="173" t="s">
        <v>85</v>
      </c>
      <c r="M28" s="174"/>
      <c r="N28" s="174"/>
      <c r="O28" s="174"/>
      <c r="P28" s="175"/>
    </row>
    <row r="29" spans="1:16" ht="48" x14ac:dyDescent="0.25">
      <c r="B29" s="98" t="s">
        <v>331</v>
      </c>
      <c r="C29" s="99" t="s">
        <v>332</v>
      </c>
      <c r="D29" s="99" t="s">
        <v>333</v>
      </c>
      <c r="E29" s="99" t="s">
        <v>334</v>
      </c>
      <c r="F29" s="16" t="s">
        <v>85</v>
      </c>
      <c r="G29" s="98" t="s">
        <v>331</v>
      </c>
      <c r="H29" s="99" t="s">
        <v>332</v>
      </c>
      <c r="I29" s="99" t="s">
        <v>333</v>
      </c>
      <c r="J29" s="99" t="s">
        <v>334</v>
      </c>
      <c r="K29" s="16" t="s">
        <v>85</v>
      </c>
      <c r="L29" s="98" t="s">
        <v>331</v>
      </c>
      <c r="M29" s="99" t="s">
        <v>332</v>
      </c>
      <c r="N29" s="99" t="s">
        <v>333</v>
      </c>
      <c r="O29" s="99" t="s">
        <v>334</v>
      </c>
      <c r="P29" s="16" t="s">
        <v>85</v>
      </c>
    </row>
    <row r="30" spans="1:16" x14ac:dyDescent="0.25">
      <c r="A30" s="17" t="s">
        <v>335</v>
      </c>
      <c r="B30" s="33">
        <f>B5+B18</f>
        <v>4589099.76</v>
      </c>
      <c r="C30" s="34">
        <f>C5+C18</f>
        <v>247241.18</v>
      </c>
      <c r="D30" s="34">
        <f>D5+D18</f>
        <v>365371.18</v>
      </c>
      <c r="E30" s="34">
        <f>E5+E18</f>
        <v>10209.709999999999</v>
      </c>
      <c r="F30" s="100">
        <f t="shared" ref="B30:P34" si="12">F5+F18</f>
        <v>5211921.83</v>
      </c>
      <c r="G30" s="33">
        <f t="shared" si="12"/>
        <v>300980.06</v>
      </c>
      <c r="H30" s="34">
        <f t="shared" si="12"/>
        <v>25400.67</v>
      </c>
      <c r="I30" s="34">
        <f t="shared" si="12"/>
        <v>23822.510000000002</v>
      </c>
      <c r="J30" s="34">
        <f t="shared" si="12"/>
        <v>12463.710000000001</v>
      </c>
      <c r="K30" s="100">
        <f t="shared" si="12"/>
        <v>362666.94999999995</v>
      </c>
      <c r="L30" s="33">
        <f t="shared" si="12"/>
        <v>4890079.8199999994</v>
      </c>
      <c r="M30" s="34">
        <f t="shared" si="12"/>
        <v>272641.84999999998</v>
      </c>
      <c r="N30" s="34">
        <f t="shared" si="12"/>
        <v>389193.68999999994</v>
      </c>
      <c r="O30" s="34">
        <f t="shared" si="12"/>
        <v>22673.42</v>
      </c>
      <c r="P30" s="100">
        <f t="shared" si="12"/>
        <v>5574588.7799999993</v>
      </c>
    </row>
    <row r="31" spans="1:16" x14ac:dyDescent="0.25">
      <c r="A31" s="19" t="s">
        <v>336</v>
      </c>
      <c r="B31" s="35">
        <f t="shared" si="12"/>
        <v>2982925.37</v>
      </c>
      <c r="C31" s="5">
        <f t="shared" si="12"/>
        <v>214426.33000000002</v>
      </c>
      <c r="D31" s="5">
        <f t="shared" si="12"/>
        <v>446783.24</v>
      </c>
      <c r="E31" s="5">
        <f t="shared" si="12"/>
        <v>15699.93</v>
      </c>
      <c r="F31" s="101">
        <f t="shared" si="12"/>
        <v>3659834.8699999996</v>
      </c>
      <c r="G31" s="35">
        <f t="shared" si="12"/>
        <v>140718.43</v>
      </c>
      <c r="H31" s="5">
        <f t="shared" si="12"/>
        <v>25562.440000000002</v>
      </c>
      <c r="I31" s="5">
        <f t="shared" si="12"/>
        <v>24480.81</v>
      </c>
      <c r="J31" s="5">
        <f t="shared" si="12"/>
        <v>20453.559999999998</v>
      </c>
      <c r="K31" s="101">
        <f t="shared" si="12"/>
        <v>211215.24</v>
      </c>
      <c r="L31" s="35">
        <f t="shared" si="12"/>
        <v>3123643.8000000003</v>
      </c>
      <c r="M31" s="5">
        <f t="shared" si="12"/>
        <v>239988.77000000002</v>
      </c>
      <c r="N31" s="5">
        <f t="shared" si="12"/>
        <v>471264.05</v>
      </c>
      <c r="O31" s="5">
        <f t="shared" si="12"/>
        <v>36153.49</v>
      </c>
      <c r="P31" s="101">
        <f t="shared" si="12"/>
        <v>3871050.11</v>
      </c>
    </row>
    <row r="32" spans="1:16" x14ac:dyDescent="0.25">
      <c r="A32" s="19" t="s">
        <v>83</v>
      </c>
      <c r="B32" s="35">
        <f t="shared" si="12"/>
        <v>9550083.3900000006</v>
      </c>
      <c r="C32" s="5">
        <f t="shared" si="12"/>
        <v>547135.82999999996</v>
      </c>
      <c r="D32" s="5">
        <f t="shared" si="12"/>
        <v>949654.86</v>
      </c>
      <c r="E32" s="5">
        <f t="shared" si="12"/>
        <v>28273.86</v>
      </c>
      <c r="F32" s="101">
        <f t="shared" si="12"/>
        <v>11075147.940000001</v>
      </c>
      <c r="G32" s="35">
        <f t="shared" si="12"/>
        <v>845460.26</v>
      </c>
      <c r="H32" s="5">
        <f t="shared" si="12"/>
        <v>87781.97</v>
      </c>
      <c r="I32" s="5">
        <f t="shared" si="12"/>
        <v>90132.160000000003</v>
      </c>
      <c r="J32" s="5">
        <f t="shared" si="12"/>
        <v>38021.130000000005</v>
      </c>
      <c r="K32" s="101">
        <f t="shared" si="12"/>
        <v>1061395.52</v>
      </c>
      <c r="L32" s="35">
        <f t="shared" si="12"/>
        <v>10395543.650000002</v>
      </c>
      <c r="M32" s="5">
        <f t="shared" si="12"/>
        <v>634917.79999999993</v>
      </c>
      <c r="N32" s="5">
        <f t="shared" si="12"/>
        <v>1039787.0199999999</v>
      </c>
      <c r="O32" s="5">
        <f t="shared" si="12"/>
        <v>66294.990000000005</v>
      </c>
      <c r="P32" s="101">
        <f t="shared" si="12"/>
        <v>12136543.460000003</v>
      </c>
    </row>
    <row r="33" spans="1:16" x14ac:dyDescent="0.25">
      <c r="A33" s="19" t="s">
        <v>84</v>
      </c>
      <c r="B33" s="35">
        <f t="shared" si="12"/>
        <v>8403669.7799999993</v>
      </c>
      <c r="C33" s="5">
        <f t="shared" si="12"/>
        <v>118506.57999999999</v>
      </c>
      <c r="D33" s="5">
        <f t="shared" si="12"/>
        <v>227616.65</v>
      </c>
      <c r="E33" s="5">
        <f t="shared" si="12"/>
        <v>4999.43</v>
      </c>
      <c r="F33" s="101">
        <f t="shared" si="12"/>
        <v>8754792.4399999995</v>
      </c>
      <c r="G33" s="35">
        <f t="shared" si="12"/>
        <v>540770.07999999996</v>
      </c>
      <c r="H33" s="5">
        <f t="shared" si="12"/>
        <v>14575.38</v>
      </c>
      <c r="I33" s="5">
        <f t="shared" si="12"/>
        <v>13875.480000000001</v>
      </c>
      <c r="J33" s="5">
        <f t="shared" si="12"/>
        <v>6719.66</v>
      </c>
      <c r="K33" s="101">
        <f t="shared" si="12"/>
        <v>575940.59999999986</v>
      </c>
      <c r="L33" s="35">
        <f t="shared" si="12"/>
        <v>8944439.8599999994</v>
      </c>
      <c r="M33" s="5">
        <f t="shared" si="12"/>
        <v>133081.96</v>
      </c>
      <c r="N33" s="5">
        <f t="shared" si="12"/>
        <v>241492.13</v>
      </c>
      <c r="O33" s="5">
        <f t="shared" si="12"/>
        <v>11719.09</v>
      </c>
      <c r="P33" s="101">
        <f t="shared" si="12"/>
        <v>9330733.0399999991</v>
      </c>
    </row>
    <row r="34" spans="1:16" x14ac:dyDescent="0.25">
      <c r="A34" s="20" t="s">
        <v>85</v>
      </c>
      <c r="B34" s="21">
        <f t="shared" si="12"/>
        <v>25525778.300000004</v>
      </c>
      <c r="C34" s="10">
        <f t="shared" si="12"/>
        <v>1127309.92</v>
      </c>
      <c r="D34" s="10">
        <f t="shared" si="12"/>
        <v>1989425.93</v>
      </c>
      <c r="E34" s="10">
        <f t="shared" si="12"/>
        <v>59182.930000000008</v>
      </c>
      <c r="F34" s="13">
        <f t="shared" si="12"/>
        <v>28701697.079999998</v>
      </c>
      <c r="G34" s="21">
        <f t="shared" si="12"/>
        <v>1827928.8299999998</v>
      </c>
      <c r="H34" s="10">
        <f t="shared" si="12"/>
        <v>153320.46</v>
      </c>
      <c r="I34" s="10">
        <f t="shared" si="12"/>
        <v>152310.96</v>
      </c>
      <c r="J34" s="10">
        <f t="shared" si="12"/>
        <v>77658.06</v>
      </c>
      <c r="K34" s="13">
        <f t="shared" si="12"/>
        <v>2211218.3099999996</v>
      </c>
      <c r="L34" s="21">
        <f t="shared" si="12"/>
        <v>27353707.130000003</v>
      </c>
      <c r="M34" s="10">
        <f t="shared" si="12"/>
        <v>1280630.3799999999</v>
      </c>
      <c r="N34" s="10">
        <f t="shared" si="12"/>
        <v>2141736.8899999997</v>
      </c>
      <c r="O34" s="10">
        <f t="shared" si="12"/>
        <v>136840.99</v>
      </c>
      <c r="P34" s="13">
        <f t="shared" si="12"/>
        <v>30912915.390000001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hommes n'ayant pas la nationalité française (individus nés en France de nationalité étrangère) âgés de 1 à 14 ans vivent dans le même logement qu'un an auparavant.","")</f>
        <v>Lecture : 300980 hommes n'ayant pas la nationalité française (individus nés en France de nationalité étrangère) âgés de 1 à 14 ans vivent dans le même logement qu'un an auparavant.</v>
      </c>
    </row>
    <row r="37" spans="1:16" x14ac:dyDescent="0.25">
      <c r="A37" s="39" t="s">
        <v>745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/>
  </sheetViews>
  <sheetFormatPr baseColWidth="10" defaultRowHeight="15" x14ac:dyDescent="0.25"/>
  <cols>
    <col min="1" max="1" width="17" style="2" customWidth="1"/>
    <col min="2" max="2" width="12.85546875" style="2" customWidth="1"/>
    <col min="3" max="3" width="15.28515625" style="2" customWidth="1"/>
    <col min="4" max="4" width="13.28515625" style="2" customWidth="1"/>
    <col min="5" max="5" width="12.85546875" style="2" customWidth="1"/>
    <col min="6" max="6" width="14" style="2" customWidth="1"/>
    <col min="7" max="7" width="13.5703125" style="2" customWidth="1"/>
    <col min="8" max="9" width="11.42578125" style="2"/>
    <col min="10" max="10" width="15" style="2" customWidth="1"/>
    <col min="11" max="11" width="12.85546875" style="2" customWidth="1"/>
    <col min="12" max="12" width="13.5703125" style="2" customWidth="1"/>
    <col min="13" max="14" width="11.42578125" style="2" customWidth="1"/>
    <col min="15" max="15" width="13.42578125" style="2" customWidth="1"/>
    <col min="16" max="16" width="12.42578125" style="2" customWidth="1"/>
    <col min="17" max="17" width="11.42578125" style="2"/>
    <col min="18" max="18" width="18" style="2" customWidth="1"/>
    <col min="19" max="19" width="15.5703125" style="95" bestFit="1" customWidth="1"/>
    <col min="20" max="21" width="14.5703125" style="95" bestFit="1" customWidth="1"/>
    <col min="22" max="22" width="12.140625" style="95" bestFit="1" customWidth="1"/>
    <col min="23" max="16384" width="11.42578125" style="2"/>
  </cols>
  <sheetData>
    <row r="1" spans="1:16" x14ac:dyDescent="0.25">
      <c r="A1" s="1" t="s">
        <v>340</v>
      </c>
    </row>
    <row r="2" spans="1:16" x14ac:dyDescent="0.25">
      <c r="A2" s="3" t="s">
        <v>69</v>
      </c>
    </row>
    <row r="3" spans="1:16" x14ac:dyDescent="0.25">
      <c r="B3" s="173" t="s">
        <v>180</v>
      </c>
      <c r="C3" s="174"/>
      <c r="D3" s="174"/>
      <c r="E3" s="174"/>
      <c r="F3" s="175"/>
      <c r="G3" s="173" t="s">
        <v>330</v>
      </c>
      <c r="H3" s="174"/>
      <c r="I3" s="174"/>
      <c r="J3" s="174"/>
      <c r="K3" s="175"/>
      <c r="L3" s="173" t="s">
        <v>85</v>
      </c>
      <c r="M3" s="174"/>
      <c r="N3" s="174"/>
      <c r="O3" s="174"/>
      <c r="P3" s="175"/>
    </row>
    <row r="4" spans="1:16" ht="48" x14ac:dyDescent="0.25">
      <c r="B4" s="126" t="s">
        <v>331</v>
      </c>
      <c r="C4" s="127" t="s">
        <v>332</v>
      </c>
      <c r="D4" s="127" t="s">
        <v>333</v>
      </c>
      <c r="E4" s="127" t="s">
        <v>334</v>
      </c>
      <c r="F4" s="16" t="s">
        <v>85</v>
      </c>
      <c r="G4" s="126" t="s">
        <v>331</v>
      </c>
      <c r="H4" s="127" t="s">
        <v>332</v>
      </c>
      <c r="I4" s="127" t="s">
        <v>333</v>
      </c>
      <c r="J4" s="127" t="s">
        <v>334</v>
      </c>
      <c r="K4" s="16" t="s">
        <v>85</v>
      </c>
      <c r="L4" s="98" t="s">
        <v>331</v>
      </c>
      <c r="M4" s="99" t="s">
        <v>332</v>
      </c>
      <c r="N4" s="99" t="s">
        <v>333</v>
      </c>
      <c r="O4" s="99" t="s">
        <v>334</v>
      </c>
      <c r="P4" s="16" t="s">
        <v>85</v>
      </c>
    </row>
    <row r="5" spans="1:16" x14ac:dyDescent="0.25">
      <c r="A5" s="25" t="s">
        <v>335</v>
      </c>
      <c r="B5" s="33">
        <v>29977.919999999998</v>
      </c>
      <c r="C5" s="34">
        <v>1768.43</v>
      </c>
      <c r="D5" s="34">
        <v>2077.87</v>
      </c>
      <c r="E5" s="80">
        <v>1140.25</v>
      </c>
      <c r="F5" s="34">
        <f>SUM(B5:E5)</f>
        <v>34964.47</v>
      </c>
      <c r="G5" s="33">
        <v>86480.51</v>
      </c>
      <c r="H5" s="34">
        <v>9999.26</v>
      </c>
      <c r="I5" s="34">
        <v>9570.5499999999993</v>
      </c>
      <c r="J5" s="80">
        <v>11350.25</v>
      </c>
      <c r="K5" s="80">
        <f>SUM(G5:J5)</f>
        <v>117400.56999999999</v>
      </c>
      <c r="L5" s="33">
        <f>B5+G5</f>
        <v>116458.43</v>
      </c>
      <c r="M5" s="34">
        <f t="shared" ref="M5:O8" si="0">C5+H5</f>
        <v>11767.69</v>
      </c>
      <c r="N5" s="34">
        <f t="shared" si="0"/>
        <v>11648.419999999998</v>
      </c>
      <c r="O5" s="34">
        <f t="shared" si="0"/>
        <v>12490.5</v>
      </c>
      <c r="P5" s="100">
        <f>SUM(L5:O5)</f>
        <v>152365.03999999998</v>
      </c>
    </row>
    <row r="6" spans="1:16" x14ac:dyDescent="0.25">
      <c r="A6" s="28" t="s">
        <v>336</v>
      </c>
      <c r="B6" s="35">
        <v>54450.399999999994</v>
      </c>
      <c r="C6" s="5">
        <v>5224.87</v>
      </c>
      <c r="D6" s="5">
        <v>7197.34</v>
      </c>
      <c r="E6" s="81">
        <v>1182.05</v>
      </c>
      <c r="F6" s="5">
        <f t="shared" ref="F6:F8" si="1">SUM(B6:E6)</f>
        <v>68054.66</v>
      </c>
      <c r="G6" s="35">
        <v>128160.81999999999</v>
      </c>
      <c r="H6" s="5">
        <v>18713.25</v>
      </c>
      <c r="I6" s="5">
        <v>22346.55</v>
      </c>
      <c r="J6" s="81">
        <v>25606.690000000002</v>
      </c>
      <c r="K6" s="81">
        <f t="shared" ref="K6:K8" si="2">SUM(G6:J6)</f>
        <v>194827.31</v>
      </c>
      <c r="L6" s="35">
        <f t="shared" ref="L6:L8" si="3">B6+G6</f>
        <v>182611.21999999997</v>
      </c>
      <c r="M6" s="5">
        <f t="shared" si="0"/>
        <v>23938.12</v>
      </c>
      <c r="N6" s="5">
        <f t="shared" si="0"/>
        <v>29543.89</v>
      </c>
      <c r="O6" s="5">
        <f t="shared" si="0"/>
        <v>26788.74</v>
      </c>
      <c r="P6" s="101">
        <f t="shared" ref="P6:P8" si="4">SUM(L6:O6)</f>
        <v>262881.96999999997</v>
      </c>
    </row>
    <row r="7" spans="1:16" x14ac:dyDescent="0.25">
      <c r="A7" s="28" t="s">
        <v>83</v>
      </c>
      <c r="B7" s="35">
        <v>593971.15</v>
      </c>
      <c r="C7" s="5">
        <v>28776.739999999998</v>
      </c>
      <c r="D7" s="5">
        <v>35628.86</v>
      </c>
      <c r="E7" s="81">
        <v>3677.85</v>
      </c>
      <c r="F7" s="5">
        <f t="shared" si="1"/>
        <v>662054.6</v>
      </c>
      <c r="G7" s="35">
        <v>877835.77</v>
      </c>
      <c r="H7" s="5">
        <v>69780.72</v>
      </c>
      <c r="I7" s="5">
        <v>79369.45</v>
      </c>
      <c r="J7" s="81">
        <v>44490.03</v>
      </c>
      <c r="K7" s="81">
        <f t="shared" si="2"/>
        <v>1071475.97</v>
      </c>
      <c r="L7" s="35">
        <f t="shared" si="3"/>
        <v>1471806.92</v>
      </c>
      <c r="M7" s="5">
        <f t="shared" si="0"/>
        <v>98557.459999999992</v>
      </c>
      <c r="N7" s="5">
        <f t="shared" si="0"/>
        <v>114998.31</v>
      </c>
      <c r="O7" s="5">
        <f t="shared" si="0"/>
        <v>48167.88</v>
      </c>
      <c r="P7" s="101">
        <f t="shared" si="4"/>
        <v>1733530.5699999998</v>
      </c>
    </row>
    <row r="8" spans="1:16" x14ac:dyDescent="0.25">
      <c r="A8" s="28" t="s">
        <v>84</v>
      </c>
      <c r="B8" s="82">
        <v>497741.97000000003</v>
      </c>
      <c r="C8" s="83">
        <v>8509.6</v>
      </c>
      <c r="D8" s="83">
        <v>11286.1</v>
      </c>
      <c r="E8" s="84">
        <v>958.32999999999993</v>
      </c>
      <c r="F8" s="5">
        <f t="shared" si="1"/>
        <v>518496</v>
      </c>
      <c r="G8" s="82">
        <v>498572.11999999994</v>
      </c>
      <c r="H8" s="83">
        <v>11304.25</v>
      </c>
      <c r="I8" s="83">
        <v>11169.05</v>
      </c>
      <c r="J8" s="84">
        <v>6476.84</v>
      </c>
      <c r="K8" s="81">
        <f t="shared" si="2"/>
        <v>527522.25999999989</v>
      </c>
      <c r="L8" s="35">
        <f t="shared" si="3"/>
        <v>996314.09</v>
      </c>
      <c r="M8" s="5">
        <f t="shared" si="0"/>
        <v>19813.849999999999</v>
      </c>
      <c r="N8" s="5">
        <f t="shared" si="0"/>
        <v>22455.15</v>
      </c>
      <c r="O8" s="5">
        <f t="shared" si="0"/>
        <v>7435.17</v>
      </c>
      <c r="P8" s="101">
        <f t="shared" si="4"/>
        <v>1046018.26</v>
      </c>
    </row>
    <row r="9" spans="1:16" x14ac:dyDescent="0.25">
      <c r="A9" s="20" t="s">
        <v>85</v>
      </c>
      <c r="B9" s="85">
        <f>SUM(B5:B8)</f>
        <v>1176141.44</v>
      </c>
      <c r="C9" s="86">
        <f t="shared" ref="C9:P9" si="5">SUM(C5:C8)</f>
        <v>44279.64</v>
      </c>
      <c r="D9" s="86">
        <f t="shared" si="5"/>
        <v>56190.17</v>
      </c>
      <c r="E9" s="86">
        <f t="shared" si="5"/>
        <v>6958.48</v>
      </c>
      <c r="F9" s="13">
        <f t="shared" si="5"/>
        <v>1283569.73</v>
      </c>
      <c r="G9" s="85">
        <f t="shared" si="5"/>
        <v>1591049.22</v>
      </c>
      <c r="H9" s="86">
        <f t="shared" si="5"/>
        <v>109797.48000000001</v>
      </c>
      <c r="I9" s="86">
        <f t="shared" si="5"/>
        <v>122455.59999999999</v>
      </c>
      <c r="J9" s="86">
        <f t="shared" si="5"/>
        <v>87923.81</v>
      </c>
      <c r="K9" s="13">
        <f t="shared" si="5"/>
        <v>1911226.1099999999</v>
      </c>
      <c r="L9" s="21">
        <f t="shared" si="5"/>
        <v>2767190.6599999997</v>
      </c>
      <c r="M9" s="10">
        <f t="shared" si="5"/>
        <v>154077.12</v>
      </c>
      <c r="N9" s="10">
        <f t="shared" si="5"/>
        <v>178645.77</v>
      </c>
      <c r="O9" s="10">
        <f t="shared" si="5"/>
        <v>94882.29</v>
      </c>
      <c r="P9" s="13">
        <f t="shared" si="5"/>
        <v>3194795.84</v>
      </c>
    </row>
    <row r="10" spans="1:16" x14ac:dyDescent="0.25">
      <c r="A10" s="48" t="s">
        <v>296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x14ac:dyDescent="0.25">
      <c r="A11" s="48" t="s">
        <v>129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48" t="str">
        <f>IF(1&lt;2,"Lecture : "&amp;ROUND(B5,0)&amp;" femmes immigrées ayant acquis la nationalité française âgées de 1 à 14 ans vivent dans le même logement qu'un an auparavant.","")</f>
        <v>Lecture : 29978 femmes immigrées ayant acquis la nationalité française âgées de 1 à 14 ans vivent dans le même logement qu'un an auparavant.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6" x14ac:dyDescent="0.25">
      <c r="A13" s="39" t="s">
        <v>745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x14ac:dyDescent="0.25">
      <c r="B14" s="40"/>
      <c r="C14" s="40"/>
      <c r="D14" s="40"/>
      <c r="E14" s="40"/>
      <c r="G14" s="40"/>
      <c r="H14" s="40"/>
      <c r="I14" s="40"/>
      <c r="J14" s="40"/>
    </row>
    <row r="15" spans="1:16" x14ac:dyDescent="0.25">
      <c r="A15" s="3" t="s">
        <v>70</v>
      </c>
    </row>
    <row r="16" spans="1:16" x14ac:dyDescent="0.25">
      <c r="B16" s="173" t="s">
        <v>180</v>
      </c>
      <c r="C16" s="174"/>
      <c r="D16" s="174"/>
      <c r="E16" s="174"/>
      <c r="F16" s="175"/>
      <c r="G16" s="173" t="s">
        <v>330</v>
      </c>
      <c r="H16" s="174"/>
      <c r="I16" s="174"/>
      <c r="J16" s="174"/>
      <c r="K16" s="175"/>
      <c r="L16" s="173" t="s">
        <v>85</v>
      </c>
      <c r="M16" s="174"/>
      <c r="N16" s="174"/>
      <c r="O16" s="174"/>
      <c r="P16" s="175"/>
    </row>
    <row r="17" spans="1:16" ht="48" x14ac:dyDescent="0.25">
      <c r="B17" s="126" t="s">
        <v>331</v>
      </c>
      <c r="C17" s="127" t="s">
        <v>332</v>
      </c>
      <c r="D17" s="127" t="s">
        <v>333</v>
      </c>
      <c r="E17" s="127" t="s">
        <v>334</v>
      </c>
      <c r="F17" s="16" t="s">
        <v>85</v>
      </c>
      <c r="G17" s="126" t="s">
        <v>331</v>
      </c>
      <c r="H17" s="127" t="s">
        <v>332</v>
      </c>
      <c r="I17" s="127" t="s">
        <v>333</v>
      </c>
      <c r="J17" s="127" t="s">
        <v>334</v>
      </c>
      <c r="K17" s="16" t="s">
        <v>85</v>
      </c>
      <c r="L17" s="98" t="s">
        <v>331</v>
      </c>
      <c r="M17" s="99" t="s">
        <v>332</v>
      </c>
      <c r="N17" s="99" t="s">
        <v>333</v>
      </c>
      <c r="O17" s="99" t="s">
        <v>334</v>
      </c>
      <c r="P17" s="16" t="s">
        <v>85</v>
      </c>
    </row>
    <row r="18" spans="1:16" x14ac:dyDescent="0.25">
      <c r="A18" s="25" t="s">
        <v>335</v>
      </c>
      <c r="B18" s="33">
        <v>4359054.0999999996</v>
      </c>
      <c r="C18" s="34">
        <v>235432.28</v>
      </c>
      <c r="D18" s="34">
        <v>348963.04</v>
      </c>
      <c r="E18" s="80">
        <v>8152.08</v>
      </c>
      <c r="F18" s="34">
        <f>SUM(B18:E18)</f>
        <v>4951601.5</v>
      </c>
      <c r="G18" s="33">
        <v>201056.78</v>
      </c>
      <c r="H18" s="34">
        <v>14272</v>
      </c>
      <c r="I18" s="34">
        <v>13567.24</v>
      </c>
      <c r="J18" s="80">
        <v>459.51</v>
      </c>
      <c r="K18" s="80">
        <f>SUM(G18:J18)</f>
        <v>229355.53</v>
      </c>
      <c r="L18" s="33">
        <f>B18+G18</f>
        <v>4560110.88</v>
      </c>
      <c r="M18" s="34">
        <f t="shared" ref="M18:O21" si="6">C18+H18</f>
        <v>249704.28</v>
      </c>
      <c r="N18" s="34">
        <f t="shared" si="6"/>
        <v>362530.27999999997</v>
      </c>
      <c r="O18" s="34">
        <f t="shared" si="6"/>
        <v>8611.59</v>
      </c>
      <c r="P18" s="100">
        <f>SUM(L18:O18)</f>
        <v>5180957.03</v>
      </c>
    </row>
    <row r="19" spans="1:16" x14ac:dyDescent="0.25">
      <c r="A19" s="28" t="s">
        <v>336</v>
      </c>
      <c r="B19" s="35">
        <v>2687989.13</v>
      </c>
      <c r="C19" s="5">
        <v>229214.36</v>
      </c>
      <c r="D19" s="5">
        <v>506217.76</v>
      </c>
      <c r="E19" s="81">
        <v>18250.439999999999</v>
      </c>
      <c r="F19" s="5">
        <f t="shared" ref="F19:F21" si="7">SUM(B19:E19)</f>
        <v>3441671.69</v>
      </c>
      <c r="G19" s="35">
        <v>10844.92</v>
      </c>
      <c r="H19" s="5">
        <v>715.18000000000006</v>
      </c>
      <c r="I19" s="5">
        <v>1176.99</v>
      </c>
      <c r="J19" s="81">
        <v>238.70999999999998</v>
      </c>
      <c r="K19" s="81">
        <f t="shared" ref="K19:K21" si="8">SUM(G19:J19)</f>
        <v>12975.8</v>
      </c>
      <c r="L19" s="35">
        <f t="shared" ref="L19:L21" si="9">B19+G19</f>
        <v>2698834.05</v>
      </c>
      <c r="M19" s="5">
        <f t="shared" si="6"/>
        <v>229929.53999999998</v>
      </c>
      <c r="N19" s="5">
        <f t="shared" si="6"/>
        <v>507394.75</v>
      </c>
      <c r="O19" s="5">
        <f t="shared" si="6"/>
        <v>18489.149999999998</v>
      </c>
      <c r="P19" s="101">
        <f t="shared" ref="P19:P21" si="10">SUM(L19:O19)</f>
        <v>3454647.4899999998</v>
      </c>
    </row>
    <row r="20" spans="1:16" x14ac:dyDescent="0.25">
      <c r="A20" s="28" t="s">
        <v>83</v>
      </c>
      <c r="B20" s="35">
        <v>9298113.5299999993</v>
      </c>
      <c r="C20" s="5">
        <v>505749.97</v>
      </c>
      <c r="D20" s="5">
        <v>904008.94</v>
      </c>
      <c r="E20" s="81">
        <v>22204.54</v>
      </c>
      <c r="F20" s="5">
        <f t="shared" si="7"/>
        <v>10730076.979999999</v>
      </c>
      <c r="G20" s="35">
        <v>17553.560000000001</v>
      </c>
      <c r="H20" s="5">
        <v>1185.5999999999999</v>
      </c>
      <c r="I20" s="5">
        <v>1628.8000000000002</v>
      </c>
      <c r="J20" s="81">
        <v>359.37</v>
      </c>
      <c r="K20" s="81">
        <f t="shared" si="8"/>
        <v>20727.329999999998</v>
      </c>
      <c r="L20" s="35">
        <f t="shared" si="9"/>
        <v>9315667.0899999999</v>
      </c>
      <c r="M20" s="5">
        <f t="shared" si="6"/>
        <v>506935.56999999995</v>
      </c>
      <c r="N20" s="5">
        <f t="shared" si="6"/>
        <v>905637.74</v>
      </c>
      <c r="O20" s="5">
        <f t="shared" si="6"/>
        <v>22563.91</v>
      </c>
      <c r="P20" s="101">
        <f t="shared" si="10"/>
        <v>10750804.310000001</v>
      </c>
    </row>
    <row r="21" spans="1:16" x14ac:dyDescent="0.25">
      <c r="A21" s="28" t="s">
        <v>84</v>
      </c>
      <c r="B21" s="82">
        <v>9965392.2400000002</v>
      </c>
      <c r="C21" s="83">
        <v>149888.16</v>
      </c>
      <c r="D21" s="83">
        <v>283999.18000000005</v>
      </c>
      <c r="E21" s="84">
        <v>3294.76</v>
      </c>
      <c r="F21" s="5">
        <f t="shared" si="7"/>
        <v>10402574.34</v>
      </c>
      <c r="G21" s="82">
        <v>8383.630000000001</v>
      </c>
      <c r="H21" s="83">
        <v>216.36</v>
      </c>
      <c r="I21" s="83">
        <v>241.66</v>
      </c>
      <c r="J21" s="84">
        <v>97.25</v>
      </c>
      <c r="K21" s="81">
        <f t="shared" si="8"/>
        <v>8938.9000000000015</v>
      </c>
      <c r="L21" s="35">
        <f t="shared" si="9"/>
        <v>9973775.870000001</v>
      </c>
      <c r="M21" s="5">
        <f t="shared" si="6"/>
        <v>150104.51999999999</v>
      </c>
      <c r="N21" s="5">
        <f t="shared" si="6"/>
        <v>284240.84000000003</v>
      </c>
      <c r="O21" s="5">
        <f t="shared" si="6"/>
        <v>3392.01</v>
      </c>
      <c r="P21" s="101">
        <f t="shared" si="10"/>
        <v>10411513.24</v>
      </c>
    </row>
    <row r="22" spans="1:16" x14ac:dyDescent="0.25">
      <c r="A22" s="20" t="s">
        <v>85</v>
      </c>
      <c r="B22" s="85">
        <f>SUM(B18:B21)</f>
        <v>26310549</v>
      </c>
      <c r="C22" s="86">
        <f t="shared" ref="C22:P22" si="11">SUM(C18:C21)</f>
        <v>1120284.77</v>
      </c>
      <c r="D22" s="86">
        <f t="shared" si="11"/>
        <v>2043188.92</v>
      </c>
      <c r="E22" s="86">
        <f t="shared" si="11"/>
        <v>51901.82</v>
      </c>
      <c r="F22" s="13">
        <f t="shared" si="11"/>
        <v>29525924.509999998</v>
      </c>
      <c r="G22" s="85">
        <f t="shared" si="11"/>
        <v>237838.89</v>
      </c>
      <c r="H22" s="86">
        <f t="shared" si="11"/>
        <v>16389.14</v>
      </c>
      <c r="I22" s="86">
        <f t="shared" si="11"/>
        <v>16614.689999999999</v>
      </c>
      <c r="J22" s="86">
        <f t="shared" si="11"/>
        <v>1154.8400000000001</v>
      </c>
      <c r="K22" s="13">
        <f t="shared" si="11"/>
        <v>271997.56</v>
      </c>
      <c r="L22" s="21">
        <f t="shared" si="11"/>
        <v>26548387.890000001</v>
      </c>
      <c r="M22" s="10">
        <f t="shared" si="11"/>
        <v>1136673.9099999999</v>
      </c>
      <c r="N22" s="10">
        <f t="shared" si="11"/>
        <v>2059803.61</v>
      </c>
      <c r="O22" s="10">
        <f t="shared" si="11"/>
        <v>53056.659999999996</v>
      </c>
      <c r="P22" s="13">
        <f t="shared" si="11"/>
        <v>29797922.07</v>
      </c>
    </row>
    <row r="23" spans="1:16" x14ac:dyDescent="0.25">
      <c r="A23" s="48" t="s">
        <v>129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x14ac:dyDescent="0.25">
      <c r="A24" s="48" t="str">
        <f>IF(1&lt;2,"Lecture : "&amp;ROUND(G18,0)&amp;" femmes non immigrées n'ayant pas la nationalité française (individus nés en France de nationalité étrangère) âgées de 1 à 14 ans vivent dans le même logement qu'un an auparavant.","")</f>
        <v>Lecture : 201057 femmes non immigrées n'ayant pas la nationalité française (individus nés en France de nationalité étrangère) âgées de 1 à 14 ans vivent dans le même logement qu'un an auparavant.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 x14ac:dyDescent="0.25">
      <c r="A25" s="39" t="s">
        <v>745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x14ac:dyDescent="0.25">
      <c r="B26" s="40"/>
      <c r="C26" s="40"/>
      <c r="D26" s="40"/>
      <c r="E26" s="40"/>
      <c r="G26" s="40"/>
      <c r="H26" s="40"/>
      <c r="I26" s="40"/>
      <c r="J26" s="40"/>
    </row>
    <row r="27" spans="1:16" x14ac:dyDescent="0.25">
      <c r="A27" s="3" t="s">
        <v>28</v>
      </c>
      <c r="B27" s="40"/>
      <c r="C27" s="40"/>
      <c r="D27" s="40"/>
      <c r="E27" s="40"/>
      <c r="G27" s="40"/>
      <c r="H27" s="40"/>
      <c r="I27" s="40"/>
      <c r="J27" s="40"/>
    </row>
    <row r="28" spans="1:16" x14ac:dyDescent="0.25">
      <c r="B28" s="173" t="s">
        <v>180</v>
      </c>
      <c r="C28" s="174"/>
      <c r="D28" s="174"/>
      <c r="E28" s="174"/>
      <c r="F28" s="175"/>
      <c r="G28" s="173" t="s">
        <v>330</v>
      </c>
      <c r="H28" s="174"/>
      <c r="I28" s="174"/>
      <c r="J28" s="174"/>
      <c r="K28" s="175"/>
      <c r="L28" s="173" t="s">
        <v>85</v>
      </c>
      <c r="M28" s="174"/>
      <c r="N28" s="174"/>
      <c r="O28" s="174"/>
      <c r="P28" s="175"/>
    </row>
    <row r="29" spans="1:16" ht="48" x14ac:dyDescent="0.25">
      <c r="B29" s="98" t="s">
        <v>331</v>
      </c>
      <c r="C29" s="99" t="s">
        <v>332</v>
      </c>
      <c r="D29" s="99" t="s">
        <v>333</v>
      </c>
      <c r="E29" s="99" t="s">
        <v>334</v>
      </c>
      <c r="F29" s="16" t="s">
        <v>85</v>
      </c>
      <c r="G29" s="98" t="s">
        <v>331</v>
      </c>
      <c r="H29" s="99" t="s">
        <v>332</v>
      </c>
      <c r="I29" s="99" t="s">
        <v>333</v>
      </c>
      <c r="J29" s="99" t="s">
        <v>334</v>
      </c>
      <c r="K29" s="16" t="s">
        <v>85</v>
      </c>
      <c r="L29" s="98" t="s">
        <v>331</v>
      </c>
      <c r="M29" s="99" t="s">
        <v>332</v>
      </c>
      <c r="N29" s="99" t="s">
        <v>333</v>
      </c>
      <c r="O29" s="99" t="s">
        <v>334</v>
      </c>
      <c r="P29" s="16" t="s">
        <v>85</v>
      </c>
    </row>
    <row r="30" spans="1:16" x14ac:dyDescent="0.25">
      <c r="A30" s="17" t="s">
        <v>335</v>
      </c>
      <c r="B30" s="33">
        <f>B5+B18</f>
        <v>4389032.0199999996</v>
      </c>
      <c r="C30" s="34">
        <f t="shared" ref="C30:P30" si="12">C5+C18</f>
        <v>237200.71</v>
      </c>
      <c r="D30" s="34">
        <f t="shared" si="12"/>
        <v>351040.91</v>
      </c>
      <c r="E30" s="34">
        <f t="shared" si="12"/>
        <v>9292.33</v>
      </c>
      <c r="F30" s="100">
        <f t="shared" si="12"/>
        <v>4986565.97</v>
      </c>
      <c r="G30" s="33">
        <f>G5+G18</f>
        <v>287537.28999999998</v>
      </c>
      <c r="H30" s="34">
        <f t="shared" ref="H30:J30" si="13">H5+H18</f>
        <v>24271.260000000002</v>
      </c>
      <c r="I30" s="34">
        <f t="shared" si="13"/>
        <v>23137.79</v>
      </c>
      <c r="J30" s="34">
        <f t="shared" si="13"/>
        <v>11809.76</v>
      </c>
      <c r="K30" s="100">
        <f t="shared" si="12"/>
        <v>346756.1</v>
      </c>
      <c r="L30" s="33">
        <f t="shared" si="12"/>
        <v>4676569.3099999996</v>
      </c>
      <c r="M30" s="34">
        <f t="shared" si="12"/>
        <v>261471.97</v>
      </c>
      <c r="N30" s="34">
        <f t="shared" si="12"/>
        <v>374178.69999999995</v>
      </c>
      <c r="O30" s="34">
        <f t="shared" si="12"/>
        <v>21102.09</v>
      </c>
      <c r="P30" s="100">
        <f t="shared" si="12"/>
        <v>5333322.07</v>
      </c>
    </row>
    <row r="31" spans="1:16" x14ac:dyDescent="0.25">
      <c r="A31" s="19" t="s">
        <v>336</v>
      </c>
      <c r="B31" s="35">
        <f t="shared" ref="B31:P34" si="14">B6+B19</f>
        <v>2742439.53</v>
      </c>
      <c r="C31" s="5">
        <f t="shared" si="14"/>
        <v>234439.22999999998</v>
      </c>
      <c r="D31" s="5">
        <f t="shared" si="14"/>
        <v>513415.10000000003</v>
      </c>
      <c r="E31" s="5">
        <f t="shared" si="14"/>
        <v>19432.489999999998</v>
      </c>
      <c r="F31" s="101">
        <f t="shared" si="14"/>
        <v>3509726.35</v>
      </c>
      <c r="G31" s="35">
        <f t="shared" ref="G31:J31" si="15">G6+G19</f>
        <v>139005.74</v>
      </c>
      <c r="H31" s="5">
        <f t="shared" si="15"/>
        <v>19428.43</v>
      </c>
      <c r="I31" s="5">
        <f t="shared" si="15"/>
        <v>23523.54</v>
      </c>
      <c r="J31" s="5">
        <f t="shared" si="15"/>
        <v>25845.4</v>
      </c>
      <c r="K31" s="101">
        <f t="shared" si="14"/>
        <v>207803.11</v>
      </c>
      <c r="L31" s="35">
        <f t="shared" si="14"/>
        <v>2881445.2699999996</v>
      </c>
      <c r="M31" s="5">
        <f t="shared" si="14"/>
        <v>253867.65999999997</v>
      </c>
      <c r="N31" s="5">
        <f t="shared" si="14"/>
        <v>536938.64</v>
      </c>
      <c r="O31" s="5">
        <f t="shared" si="14"/>
        <v>45277.89</v>
      </c>
      <c r="P31" s="101">
        <f t="shared" si="14"/>
        <v>3717529.46</v>
      </c>
    </row>
    <row r="32" spans="1:16" x14ac:dyDescent="0.25">
      <c r="A32" s="19" t="s">
        <v>83</v>
      </c>
      <c r="B32" s="35">
        <f t="shared" si="14"/>
        <v>9892084.6799999997</v>
      </c>
      <c r="C32" s="5">
        <f t="shared" si="14"/>
        <v>534526.71</v>
      </c>
      <c r="D32" s="5">
        <f t="shared" si="14"/>
        <v>939637.79999999993</v>
      </c>
      <c r="E32" s="5">
        <f t="shared" si="14"/>
        <v>25882.39</v>
      </c>
      <c r="F32" s="101">
        <f t="shared" si="14"/>
        <v>11392131.579999998</v>
      </c>
      <c r="G32" s="35">
        <f t="shared" ref="G32:J32" si="16">G7+G20</f>
        <v>895389.33000000007</v>
      </c>
      <c r="H32" s="5">
        <f t="shared" si="16"/>
        <v>70966.320000000007</v>
      </c>
      <c r="I32" s="5">
        <f t="shared" si="16"/>
        <v>80998.25</v>
      </c>
      <c r="J32" s="5">
        <f t="shared" si="16"/>
        <v>44849.4</v>
      </c>
      <c r="K32" s="101">
        <f t="shared" si="14"/>
        <v>1092203.3</v>
      </c>
      <c r="L32" s="35">
        <f t="shared" si="14"/>
        <v>10787474.01</v>
      </c>
      <c r="M32" s="5">
        <f t="shared" si="14"/>
        <v>605493.02999999991</v>
      </c>
      <c r="N32" s="5">
        <f t="shared" si="14"/>
        <v>1020636.05</v>
      </c>
      <c r="O32" s="5">
        <f t="shared" si="14"/>
        <v>70731.789999999994</v>
      </c>
      <c r="P32" s="101">
        <f t="shared" si="14"/>
        <v>12484334.880000001</v>
      </c>
    </row>
    <row r="33" spans="1:16" x14ac:dyDescent="0.25">
      <c r="A33" s="19" t="s">
        <v>84</v>
      </c>
      <c r="B33" s="35">
        <f t="shared" si="14"/>
        <v>10463134.210000001</v>
      </c>
      <c r="C33" s="5">
        <f t="shared" si="14"/>
        <v>158397.76000000001</v>
      </c>
      <c r="D33" s="5">
        <f t="shared" si="14"/>
        <v>295285.28000000003</v>
      </c>
      <c r="E33" s="5">
        <f t="shared" si="14"/>
        <v>4253.09</v>
      </c>
      <c r="F33" s="101">
        <f t="shared" si="14"/>
        <v>10921070.34</v>
      </c>
      <c r="G33" s="35">
        <f t="shared" ref="G33:J33" si="17">G8+G21</f>
        <v>506955.74999999994</v>
      </c>
      <c r="H33" s="5">
        <f t="shared" si="17"/>
        <v>11520.61</v>
      </c>
      <c r="I33" s="5">
        <f t="shared" si="17"/>
        <v>11410.71</v>
      </c>
      <c r="J33" s="5">
        <f t="shared" si="17"/>
        <v>6574.09</v>
      </c>
      <c r="K33" s="101">
        <f t="shared" si="14"/>
        <v>536461.15999999992</v>
      </c>
      <c r="L33" s="35">
        <f t="shared" si="14"/>
        <v>10970089.960000001</v>
      </c>
      <c r="M33" s="5">
        <f t="shared" si="14"/>
        <v>169918.37</v>
      </c>
      <c r="N33" s="5">
        <f t="shared" si="14"/>
        <v>306695.99000000005</v>
      </c>
      <c r="O33" s="5">
        <f t="shared" si="14"/>
        <v>10827.18</v>
      </c>
      <c r="P33" s="101">
        <f t="shared" si="14"/>
        <v>11457531.5</v>
      </c>
    </row>
    <row r="34" spans="1:16" x14ac:dyDescent="0.25">
      <c r="A34" s="20" t="s">
        <v>85</v>
      </c>
      <c r="B34" s="21">
        <f t="shared" si="14"/>
        <v>27486690.440000001</v>
      </c>
      <c r="C34" s="10">
        <f t="shared" si="14"/>
        <v>1164564.4099999999</v>
      </c>
      <c r="D34" s="10">
        <f t="shared" si="14"/>
        <v>2099379.09</v>
      </c>
      <c r="E34" s="10">
        <f t="shared" si="14"/>
        <v>58860.3</v>
      </c>
      <c r="F34" s="13">
        <f t="shared" si="14"/>
        <v>30809494.239999998</v>
      </c>
      <c r="G34" s="21">
        <f>G9+G22</f>
        <v>1828888.1099999999</v>
      </c>
      <c r="H34" s="10">
        <f t="shared" si="14"/>
        <v>126186.62000000001</v>
      </c>
      <c r="I34" s="10">
        <f t="shared" si="14"/>
        <v>139070.28999999998</v>
      </c>
      <c r="J34" s="10">
        <f t="shared" si="14"/>
        <v>89078.65</v>
      </c>
      <c r="K34" s="13">
        <f t="shared" si="14"/>
        <v>2183223.67</v>
      </c>
      <c r="L34" s="21">
        <f t="shared" si="14"/>
        <v>29315578.550000001</v>
      </c>
      <c r="M34" s="10">
        <f t="shared" si="14"/>
        <v>1290751.0299999998</v>
      </c>
      <c r="N34" s="10">
        <f t="shared" si="14"/>
        <v>2238449.38</v>
      </c>
      <c r="O34" s="10">
        <f t="shared" si="14"/>
        <v>147938.94999999998</v>
      </c>
      <c r="P34" s="13">
        <f t="shared" si="14"/>
        <v>32992717.91</v>
      </c>
    </row>
    <row r="35" spans="1:16" x14ac:dyDescent="0.25">
      <c r="A35" s="48" t="s">
        <v>129</v>
      </c>
    </row>
    <row r="36" spans="1:16" x14ac:dyDescent="0.25">
      <c r="A36" s="48" t="str">
        <f>IF(1&lt;2,"Lecture : "&amp;ROUND(G30,0)&amp;" femmes n'ayant pas la nationalité française (individus nés en France de nationalité étrangère) âgées de 1 à 14 ans vivent dans le même logement qu'un an auparavant.","")</f>
        <v>Lecture : 287537 femmes n'ayant pas la nationalité française (individus nés en France de nationalité étrangère) âgées de 1 à 14 ans vivent dans le même logement qu'un an auparavant.</v>
      </c>
    </row>
    <row r="37" spans="1:16" x14ac:dyDescent="0.25">
      <c r="A37" s="39" t="s">
        <v>745</v>
      </c>
    </row>
  </sheetData>
  <mergeCells count="9">
    <mergeCell ref="B28:F28"/>
    <mergeCell ref="G28:K28"/>
    <mergeCell ref="L28:P28"/>
    <mergeCell ref="B3:F3"/>
    <mergeCell ref="G3:K3"/>
    <mergeCell ref="L3:P3"/>
    <mergeCell ref="B16:F16"/>
    <mergeCell ref="G16:K16"/>
    <mergeCell ref="L16:P1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/>
  </sheetViews>
  <sheetFormatPr baseColWidth="10" defaultRowHeight="15" x14ac:dyDescent="0.25"/>
  <cols>
    <col min="1" max="1" width="42.140625" style="2" customWidth="1"/>
    <col min="2" max="6" width="16.42578125" style="2" customWidth="1"/>
    <col min="7" max="8" width="11.42578125" style="2"/>
    <col min="9" max="9" width="15.28515625" style="95" bestFit="1" customWidth="1"/>
    <col min="10" max="11" width="14.28515625" style="95" bestFit="1" customWidth="1"/>
    <col min="12" max="12" width="12.85546875" style="95" bestFit="1" customWidth="1"/>
    <col min="13" max="16384" width="11.42578125" style="2"/>
  </cols>
  <sheetData>
    <row r="1" spans="1:8" x14ac:dyDescent="0.25">
      <c r="A1" s="1" t="s">
        <v>337</v>
      </c>
    </row>
    <row r="2" spans="1:8" x14ac:dyDescent="0.25">
      <c r="A2" s="3" t="s">
        <v>69</v>
      </c>
    </row>
    <row r="3" spans="1:8" ht="36" x14ac:dyDescent="0.25">
      <c r="B3" s="14" t="s">
        <v>331</v>
      </c>
      <c r="C3" s="15" t="s">
        <v>332</v>
      </c>
      <c r="D3" s="15" t="s">
        <v>333</v>
      </c>
      <c r="E3" s="15" t="s">
        <v>334</v>
      </c>
      <c r="F3" s="16" t="s">
        <v>85</v>
      </c>
    </row>
    <row r="4" spans="1:8" x14ac:dyDescent="0.25">
      <c r="A4" s="17" t="s">
        <v>60</v>
      </c>
      <c r="B4" s="33">
        <v>9569.66</v>
      </c>
      <c r="C4" s="34">
        <v>481.1</v>
      </c>
      <c r="D4" s="34">
        <v>387.29</v>
      </c>
      <c r="E4" s="34">
        <v>236.4</v>
      </c>
      <c r="F4" s="100">
        <f t="shared" ref="F4:F11" si="0">SUM(B4:E4)</f>
        <v>10674.45</v>
      </c>
      <c r="G4" s="112"/>
      <c r="H4" s="112"/>
    </row>
    <row r="5" spans="1:8" x14ac:dyDescent="0.25">
      <c r="A5" s="19" t="s">
        <v>61</v>
      </c>
      <c r="B5" s="35">
        <v>227321.31</v>
      </c>
      <c r="C5" s="5">
        <v>11944.5</v>
      </c>
      <c r="D5" s="5">
        <v>13445.09</v>
      </c>
      <c r="E5" s="5">
        <v>3826.64</v>
      </c>
      <c r="F5" s="101">
        <f t="shared" si="0"/>
        <v>256537.54</v>
      </c>
      <c r="G5" s="112"/>
      <c r="H5" s="112"/>
    </row>
    <row r="6" spans="1:8" x14ac:dyDescent="0.25">
      <c r="A6" s="19" t="s">
        <v>62</v>
      </c>
      <c r="B6" s="35">
        <v>395810.29</v>
      </c>
      <c r="C6" s="5">
        <v>28096.29</v>
      </c>
      <c r="D6" s="5">
        <v>42340.42</v>
      </c>
      <c r="E6" s="5">
        <v>18732.36</v>
      </c>
      <c r="F6" s="101">
        <f t="shared" si="0"/>
        <v>484979.35999999993</v>
      </c>
      <c r="G6" s="112"/>
      <c r="H6" s="112"/>
    </row>
    <row r="7" spans="1:8" x14ac:dyDescent="0.25">
      <c r="A7" s="19" t="s">
        <v>63</v>
      </c>
      <c r="B7" s="35">
        <v>483265.38</v>
      </c>
      <c r="C7" s="5">
        <v>29980.29</v>
      </c>
      <c r="D7" s="5">
        <v>43635.14</v>
      </c>
      <c r="E7" s="5">
        <v>14215.61</v>
      </c>
      <c r="F7" s="101">
        <f t="shared" si="0"/>
        <v>571096.41999999993</v>
      </c>
      <c r="G7" s="112"/>
      <c r="H7" s="112"/>
    </row>
    <row r="8" spans="1:8" x14ac:dyDescent="0.25">
      <c r="A8" s="19" t="s">
        <v>64</v>
      </c>
      <c r="B8" s="35">
        <v>899708.14</v>
      </c>
      <c r="C8" s="5">
        <v>55296.14</v>
      </c>
      <c r="D8" s="5">
        <v>67790.58</v>
      </c>
      <c r="E8" s="5">
        <v>14851.45</v>
      </c>
      <c r="F8" s="101">
        <f t="shared" si="0"/>
        <v>1037646.3099999999</v>
      </c>
      <c r="G8" s="112"/>
      <c r="H8" s="112"/>
    </row>
    <row r="9" spans="1:8" x14ac:dyDescent="0.25">
      <c r="A9" s="19" t="s">
        <v>65</v>
      </c>
      <c r="B9" s="35">
        <v>869011.73</v>
      </c>
      <c r="C9" s="5">
        <v>60621.120000000003</v>
      </c>
      <c r="D9" s="5">
        <v>62866.04</v>
      </c>
      <c r="E9" s="5">
        <v>14807.18</v>
      </c>
      <c r="F9" s="101">
        <f t="shared" si="0"/>
        <v>1007306.0700000001</v>
      </c>
      <c r="G9" s="112"/>
      <c r="H9" s="112"/>
    </row>
    <row r="10" spans="1:8" x14ac:dyDescent="0.25">
      <c r="A10" s="19" t="s">
        <v>66</v>
      </c>
      <c r="B10" s="35">
        <v>1104379.94</v>
      </c>
      <c r="C10" s="5">
        <v>19329.78</v>
      </c>
      <c r="D10" s="5">
        <v>23223.38</v>
      </c>
      <c r="E10" s="5">
        <v>8503.73</v>
      </c>
      <c r="F10" s="101">
        <f t="shared" si="0"/>
        <v>1155436.8299999998</v>
      </c>
      <c r="G10" s="112"/>
      <c r="H10" s="112"/>
    </row>
    <row r="11" spans="1:8" x14ac:dyDescent="0.25">
      <c r="A11" s="19" t="s">
        <v>67</v>
      </c>
      <c r="B11" s="35">
        <v>1361276.01</v>
      </c>
      <c r="C11" s="5">
        <v>127437.46</v>
      </c>
      <c r="D11" s="5">
        <v>110499.29</v>
      </c>
      <c r="E11" s="5">
        <v>102559.28</v>
      </c>
      <c r="F11" s="101">
        <f t="shared" si="0"/>
        <v>1701772.04</v>
      </c>
      <c r="G11" s="112"/>
      <c r="H11" s="112"/>
    </row>
    <row r="12" spans="1:8" x14ac:dyDescent="0.25">
      <c r="A12" s="20" t="s">
        <v>85</v>
      </c>
      <c r="B12" s="21">
        <f>SUM(B4:B11)</f>
        <v>5350342.46</v>
      </c>
      <c r="C12" s="10">
        <f t="shared" ref="C12:F12" si="1">SUM(C4:C11)</f>
        <v>333186.68</v>
      </c>
      <c r="D12" s="10">
        <f t="shared" si="1"/>
        <v>364187.23000000004</v>
      </c>
      <c r="E12" s="10">
        <f t="shared" si="1"/>
        <v>177732.65000000002</v>
      </c>
      <c r="F12" s="13">
        <f t="shared" si="1"/>
        <v>6225449.0199999996</v>
      </c>
    </row>
    <row r="13" spans="1:8" x14ac:dyDescent="0.25">
      <c r="A13" s="48" t="s">
        <v>296</v>
      </c>
      <c r="B13" s="40"/>
      <c r="C13" s="40"/>
      <c r="D13" s="40"/>
      <c r="E13" s="40"/>
      <c r="F13" s="40"/>
    </row>
    <row r="14" spans="1:8" x14ac:dyDescent="0.25">
      <c r="A14" s="48" t="s">
        <v>129</v>
      </c>
      <c r="B14" s="40"/>
      <c r="C14" s="40"/>
      <c r="D14" s="40"/>
      <c r="E14" s="40"/>
      <c r="F14" s="40"/>
    </row>
    <row r="15" spans="1:8" x14ac:dyDescent="0.25">
      <c r="A15" s="39" t="s">
        <v>747</v>
      </c>
      <c r="B15" s="40"/>
      <c r="C15" s="40"/>
      <c r="D15" s="40"/>
      <c r="E15" s="40"/>
      <c r="F15" s="40"/>
    </row>
    <row r="16" spans="1:8" x14ac:dyDescent="0.25">
      <c r="A16" s="44"/>
      <c r="B16" s="40"/>
      <c r="C16" s="40"/>
      <c r="D16" s="40"/>
      <c r="E16" s="40"/>
      <c r="F16" s="40"/>
    </row>
    <row r="18" spans="1:8" x14ac:dyDescent="0.25">
      <c r="A18" s="3" t="s">
        <v>70</v>
      </c>
    </row>
    <row r="19" spans="1:8" ht="36" x14ac:dyDescent="0.25">
      <c r="B19" s="14" t="s">
        <v>331</v>
      </c>
      <c r="C19" s="15" t="s">
        <v>332</v>
      </c>
      <c r="D19" s="15" t="s">
        <v>333</v>
      </c>
      <c r="E19" s="15" t="s">
        <v>334</v>
      </c>
      <c r="F19" s="16" t="s">
        <v>85</v>
      </c>
    </row>
    <row r="20" spans="1:8" x14ac:dyDescent="0.25">
      <c r="A20" s="17" t="s">
        <v>60</v>
      </c>
      <c r="B20" s="33">
        <v>389629.94</v>
      </c>
      <c r="C20" s="34">
        <v>8348.6299999999992</v>
      </c>
      <c r="D20" s="34">
        <v>9588.9699999999993</v>
      </c>
      <c r="E20" s="34">
        <v>90.19</v>
      </c>
      <c r="F20" s="100">
        <f t="shared" ref="F20:F27" si="2">SUM(B20:E20)</f>
        <v>407657.73</v>
      </c>
      <c r="G20" s="112"/>
      <c r="H20" s="112"/>
    </row>
    <row r="21" spans="1:8" x14ac:dyDescent="0.25">
      <c r="A21" s="19" t="s">
        <v>61</v>
      </c>
      <c r="B21" s="35">
        <v>1440232.04</v>
      </c>
      <c r="C21" s="5">
        <v>64466.720000000001</v>
      </c>
      <c r="D21" s="5">
        <v>101528.55</v>
      </c>
      <c r="E21" s="5">
        <v>2172.5300000000002</v>
      </c>
      <c r="F21" s="101">
        <f t="shared" si="2"/>
        <v>1608399.84</v>
      </c>
      <c r="G21" s="112"/>
      <c r="H21" s="112"/>
    </row>
    <row r="22" spans="1:8" x14ac:dyDescent="0.25">
      <c r="A22" s="19" t="s">
        <v>62</v>
      </c>
      <c r="B22" s="35">
        <v>3924250.32</v>
      </c>
      <c r="C22" s="5">
        <v>205490.76</v>
      </c>
      <c r="D22" s="5">
        <v>384097.03</v>
      </c>
      <c r="E22" s="5">
        <v>23455.17</v>
      </c>
      <c r="F22" s="101">
        <f t="shared" si="2"/>
        <v>4537293.28</v>
      </c>
      <c r="G22" s="112"/>
      <c r="H22" s="112"/>
    </row>
    <row r="23" spans="1:8" x14ac:dyDescent="0.25">
      <c r="A23" s="19" t="s">
        <v>63</v>
      </c>
      <c r="B23" s="35">
        <v>5972892.2199999997</v>
      </c>
      <c r="C23" s="5">
        <v>291510.03999999998</v>
      </c>
      <c r="D23" s="5">
        <v>651040.69999999995</v>
      </c>
      <c r="E23" s="5">
        <v>15683.47</v>
      </c>
      <c r="F23" s="101">
        <f t="shared" si="2"/>
        <v>6931126.4299999997</v>
      </c>
      <c r="G23" s="112"/>
      <c r="H23" s="112"/>
    </row>
    <row r="24" spans="1:8" x14ac:dyDescent="0.25">
      <c r="A24" s="19" t="s">
        <v>64</v>
      </c>
      <c r="B24" s="35">
        <v>6458000.75</v>
      </c>
      <c r="C24" s="5">
        <v>349981.41</v>
      </c>
      <c r="D24" s="5">
        <v>693877.95</v>
      </c>
      <c r="E24" s="5">
        <v>11573.04</v>
      </c>
      <c r="F24" s="101">
        <f t="shared" si="2"/>
        <v>7513433.1500000004</v>
      </c>
      <c r="G24" s="112"/>
      <c r="H24" s="112"/>
    </row>
    <row r="25" spans="1:8" x14ac:dyDescent="0.25">
      <c r="A25" s="19" t="s">
        <v>65</v>
      </c>
      <c r="B25" s="35">
        <v>4746271.2300000004</v>
      </c>
      <c r="C25" s="5">
        <v>240671.55</v>
      </c>
      <c r="D25" s="5">
        <v>478229.85</v>
      </c>
      <c r="E25" s="5">
        <v>4568.8</v>
      </c>
      <c r="F25" s="101">
        <f t="shared" si="2"/>
        <v>5469741.4299999997</v>
      </c>
      <c r="G25" s="112"/>
      <c r="H25" s="112"/>
    </row>
    <row r="26" spans="1:8" x14ac:dyDescent="0.25">
      <c r="A26" s="19" t="s">
        <v>66</v>
      </c>
      <c r="B26" s="35">
        <v>12735249.310000001</v>
      </c>
      <c r="C26" s="5">
        <v>164090.37</v>
      </c>
      <c r="D26" s="5">
        <v>343997.17</v>
      </c>
      <c r="E26" s="5">
        <v>3929.45</v>
      </c>
      <c r="F26" s="101">
        <f t="shared" si="2"/>
        <v>13247266.299999999</v>
      </c>
      <c r="G26" s="112"/>
      <c r="H26" s="112"/>
    </row>
    <row r="27" spans="1:8" x14ac:dyDescent="0.25">
      <c r="A27" s="19" t="s">
        <v>67</v>
      </c>
      <c r="B27" s="35">
        <v>15658382.460000001</v>
      </c>
      <c r="C27" s="5">
        <v>912895.78</v>
      </c>
      <c r="D27" s="5">
        <v>1347512.09</v>
      </c>
      <c r="E27" s="5">
        <v>45665.68</v>
      </c>
      <c r="F27" s="101">
        <f t="shared" si="2"/>
        <v>17964456.010000002</v>
      </c>
      <c r="G27" s="112"/>
      <c r="H27" s="112"/>
    </row>
    <row r="28" spans="1:8" x14ac:dyDescent="0.25">
      <c r="A28" s="20" t="s">
        <v>85</v>
      </c>
      <c r="B28" s="21">
        <f>SUM(B20:B27)</f>
        <v>51324908.270000003</v>
      </c>
      <c r="C28" s="10">
        <f t="shared" ref="C28:F28" si="3">SUM(C20:C27)</f>
        <v>2237455.2599999998</v>
      </c>
      <c r="D28" s="10">
        <f t="shared" si="3"/>
        <v>4009872.3099999996</v>
      </c>
      <c r="E28" s="10">
        <f t="shared" si="3"/>
        <v>107138.33</v>
      </c>
      <c r="F28" s="13">
        <f t="shared" si="3"/>
        <v>57679374.170000002</v>
      </c>
    </row>
    <row r="29" spans="1:8" x14ac:dyDescent="0.25">
      <c r="A29" s="48" t="s">
        <v>129</v>
      </c>
      <c r="B29" s="40"/>
      <c r="C29" s="40"/>
      <c r="D29" s="40"/>
      <c r="E29" s="40"/>
      <c r="F29" s="40"/>
    </row>
    <row r="30" spans="1:8" x14ac:dyDescent="0.25">
      <c r="A30" s="39" t="s">
        <v>747</v>
      </c>
      <c r="B30" s="40"/>
      <c r="C30" s="40"/>
      <c r="D30" s="40"/>
      <c r="E30" s="40"/>
      <c r="F30" s="40"/>
    </row>
    <row r="32" spans="1:8" x14ac:dyDescent="0.25">
      <c r="A32" s="3" t="s">
        <v>28</v>
      </c>
    </row>
    <row r="33" spans="1:6" ht="36" x14ac:dyDescent="0.25">
      <c r="B33" s="14" t="s">
        <v>331</v>
      </c>
      <c r="C33" s="15" t="s">
        <v>332</v>
      </c>
      <c r="D33" s="15" t="s">
        <v>333</v>
      </c>
      <c r="E33" s="15" t="s">
        <v>334</v>
      </c>
      <c r="F33" s="16" t="s">
        <v>85</v>
      </c>
    </row>
    <row r="34" spans="1:6" x14ac:dyDescent="0.25">
      <c r="A34" s="17" t="s">
        <v>60</v>
      </c>
      <c r="B34" s="33">
        <f t="shared" ref="B34:F42" si="4">B4+B20</f>
        <v>399199.6</v>
      </c>
      <c r="C34" s="34">
        <f t="shared" si="4"/>
        <v>8829.73</v>
      </c>
      <c r="D34" s="34">
        <f t="shared" si="4"/>
        <v>9976.26</v>
      </c>
      <c r="E34" s="34">
        <f t="shared" si="4"/>
        <v>326.59000000000003</v>
      </c>
      <c r="F34" s="11">
        <f t="shared" si="4"/>
        <v>418332.18</v>
      </c>
    </row>
    <row r="35" spans="1:6" x14ac:dyDescent="0.25">
      <c r="A35" s="19" t="s">
        <v>61</v>
      </c>
      <c r="B35" s="35">
        <f t="shared" si="4"/>
        <v>1667553.35</v>
      </c>
      <c r="C35" s="5">
        <f t="shared" si="4"/>
        <v>76411.22</v>
      </c>
      <c r="D35" s="5">
        <f t="shared" si="4"/>
        <v>114973.64</v>
      </c>
      <c r="E35" s="5">
        <f t="shared" si="4"/>
        <v>5999.17</v>
      </c>
      <c r="F35" s="12">
        <f t="shared" si="4"/>
        <v>1864937.3800000001</v>
      </c>
    </row>
    <row r="36" spans="1:6" x14ac:dyDescent="0.25">
      <c r="A36" s="19" t="s">
        <v>62</v>
      </c>
      <c r="B36" s="35">
        <f t="shared" si="4"/>
        <v>4320060.6099999994</v>
      </c>
      <c r="C36" s="5">
        <f t="shared" si="4"/>
        <v>233587.05000000002</v>
      </c>
      <c r="D36" s="5">
        <f t="shared" si="4"/>
        <v>426437.45</v>
      </c>
      <c r="E36" s="5">
        <f t="shared" si="4"/>
        <v>42187.53</v>
      </c>
      <c r="F36" s="12">
        <f t="shared" si="4"/>
        <v>5022272.6400000006</v>
      </c>
    </row>
    <row r="37" spans="1:6" x14ac:dyDescent="0.25">
      <c r="A37" s="19" t="s">
        <v>63</v>
      </c>
      <c r="B37" s="35">
        <f t="shared" si="4"/>
        <v>6456157.5999999996</v>
      </c>
      <c r="C37" s="5">
        <f t="shared" si="4"/>
        <v>321490.32999999996</v>
      </c>
      <c r="D37" s="5">
        <f t="shared" si="4"/>
        <v>694675.84</v>
      </c>
      <c r="E37" s="5">
        <f t="shared" si="4"/>
        <v>29899.08</v>
      </c>
      <c r="F37" s="12">
        <f t="shared" si="4"/>
        <v>7502222.8499999996</v>
      </c>
    </row>
    <row r="38" spans="1:6" x14ac:dyDescent="0.25">
      <c r="A38" s="19" t="s">
        <v>64</v>
      </c>
      <c r="B38" s="35">
        <f t="shared" si="4"/>
        <v>7357708.8899999997</v>
      </c>
      <c r="C38" s="5">
        <f t="shared" si="4"/>
        <v>405277.55</v>
      </c>
      <c r="D38" s="5">
        <f t="shared" si="4"/>
        <v>761668.52999999991</v>
      </c>
      <c r="E38" s="5">
        <f t="shared" si="4"/>
        <v>26424.49</v>
      </c>
      <c r="F38" s="12">
        <f t="shared" si="4"/>
        <v>8551079.4600000009</v>
      </c>
    </row>
    <row r="39" spans="1:6" x14ac:dyDescent="0.25">
      <c r="A39" s="19" t="s">
        <v>65</v>
      </c>
      <c r="B39" s="35">
        <f t="shared" si="4"/>
        <v>5615282.9600000009</v>
      </c>
      <c r="C39" s="5">
        <f t="shared" si="4"/>
        <v>301292.67</v>
      </c>
      <c r="D39" s="5">
        <f t="shared" si="4"/>
        <v>541095.89</v>
      </c>
      <c r="E39" s="5">
        <f t="shared" si="4"/>
        <v>19375.98</v>
      </c>
      <c r="F39" s="12">
        <f t="shared" si="4"/>
        <v>6477047.5</v>
      </c>
    </row>
    <row r="40" spans="1:6" x14ac:dyDescent="0.25">
      <c r="A40" s="19" t="s">
        <v>66</v>
      </c>
      <c r="B40" s="35">
        <f t="shared" si="4"/>
        <v>13839629.25</v>
      </c>
      <c r="C40" s="5">
        <f t="shared" si="4"/>
        <v>183420.15</v>
      </c>
      <c r="D40" s="5">
        <f t="shared" si="4"/>
        <v>367220.55</v>
      </c>
      <c r="E40" s="5">
        <f t="shared" si="4"/>
        <v>12433.18</v>
      </c>
      <c r="F40" s="12">
        <f t="shared" si="4"/>
        <v>14402703.129999999</v>
      </c>
    </row>
    <row r="41" spans="1:6" x14ac:dyDescent="0.25">
      <c r="A41" s="19" t="s">
        <v>67</v>
      </c>
      <c r="B41" s="35">
        <f t="shared" si="4"/>
        <v>17019658.470000003</v>
      </c>
      <c r="C41" s="5">
        <f t="shared" si="4"/>
        <v>1040333.24</v>
      </c>
      <c r="D41" s="5">
        <f t="shared" si="4"/>
        <v>1458011.3800000001</v>
      </c>
      <c r="E41" s="5">
        <f t="shared" si="4"/>
        <v>148224.95999999999</v>
      </c>
      <c r="F41" s="12">
        <f t="shared" si="4"/>
        <v>19666228.050000001</v>
      </c>
    </row>
    <row r="42" spans="1:6" x14ac:dyDescent="0.25">
      <c r="A42" s="20" t="s">
        <v>85</v>
      </c>
      <c r="B42" s="21">
        <f t="shared" si="4"/>
        <v>56675250.730000004</v>
      </c>
      <c r="C42" s="10">
        <f t="shared" si="4"/>
        <v>2570641.94</v>
      </c>
      <c r="D42" s="10">
        <f t="shared" si="4"/>
        <v>4374059.54</v>
      </c>
      <c r="E42" s="10">
        <f t="shared" si="4"/>
        <v>284870.98000000004</v>
      </c>
      <c r="F42" s="13">
        <f t="shared" si="4"/>
        <v>63904823.189999998</v>
      </c>
    </row>
    <row r="43" spans="1:6" x14ac:dyDescent="0.25">
      <c r="A43" s="48" t="s">
        <v>129</v>
      </c>
    </row>
    <row r="44" spans="1:6" x14ac:dyDescent="0.25">
      <c r="A44" s="39" t="s">
        <v>747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workbookViewId="0"/>
  </sheetViews>
  <sheetFormatPr baseColWidth="10" defaultColWidth="16.7109375" defaultRowHeight="15" x14ac:dyDescent="0.25"/>
  <cols>
    <col min="1" max="1" width="34.7109375" style="2" bestFit="1" customWidth="1"/>
    <col min="2" max="2" width="16.7109375" style="140"/>
    <col min="3" max="5" width="16.7109375" style="2"/>
    <col min="6" max="6" width="17.42578125" style="2" bestFit="1" customWidth="1"/>
    <col min="7" max="16384" width="16.7109375" style="2"/>
  </cols>
  <sheetData>
    <row r="1" spans="1:9" x14ac:dyDescent="0.25">
      <c r="A1" s="113" t="s">
        <v>347</v>
      </c>
    </row>
    <row r="3" spans="1:9" x14ac:dyDescent="0.25">
      <c r="A3" s="143" t="s">
        <v>348</v>
      </c>
      <c r="B3" s="144" t="s">
        <v>85</v>
      </c>
      <c r="I3" s="95"/>
    </row>
    <row r="4" spans="1:9" x14ac:dyDescent="0.25">
      <c r="A4" s="17" t="s">
        <v>349</v>
      </c>
      <c r="B4" s="141">
        <v>15001.44</v>
      </c>
      <c r="E4" s="95"/>
      <c r="F4" s="145"/>
      <c r="I4" s="95"/>
    </row>
    <row r="5" spans="1:9" x14ac:dyDescent="0.25">
      <c r="A5" s="19" t="s">
        <v>350</v>
      </c>
      <c r="B5" s="138">
        <v>20518.7</v>
      </c>
      <c r="E5" s="95"/>
      <c r="F5" s="145"/>
      <c r="I5" s="95"/>
    </row>
    <row r="6" spans="1:9" x14ac:dyDescent="0.25">
      <c r="A6" s="19" t="s">
        <v>93</v>
      </c>
      <c r="B6" s="138">
        <v>518113.2</v>
      </c>
      <c r="E6" s="95"/>
      <c r="F6" s="145"/>
    </row>
    <row r="7" spans="1:9" x14ac:dyDescent="0.25">
      <c r="A7" s="19" t="s">
        <v>351</v>
      </c>
      <c r="B7" s="138">
        <v>86591.18</v>
      </c>
      <c r="E7" s="95"/>
      <c r="F7" s="145"/>
    </row>
    <row r="8" spans="1:9" x14ac:dyDescent="0.25">
      <c r="A8" s="19" t="s">
        <v>729</v>
      </c>
      <c r="B8" s="138">
        <v>28770.31</v>
      </c>
      <c r="E8" s="95"/>
      <c r="F8" s="145"/>
    </row>
    <row r="9" spans="1:9" x14ac:dyDescent="0.25">
      <c r="A9" s="19" t="s">
        <v>352</v>
      </c>
      <c r="B9" s="138">
        <v>694.32339999999999</v>
      </c>
      <c r="E9" s="95"/>
      <c r="F9" s="145"/>
    </row>
    <row r="10" spans="1:9" x14ac:dyDescent="0.25">
      <c r="A10" s="19" t="s">
        <v>353</v>
      </c>
      <c r="B10" s="138">
        <v>16740.650000000001</v>
      </c>
      <c r="E10" s="95"/>
      <c r="F10" s="145"/>
    </row>
    <row r="11" spans="1:9" x14ac:dyDescent="0.25">
      <c r="A11" s="19" t="s">
        <v>354</v>
      </c>
      <c r="B11" s="138" t="s">
        <v>743</v>
      </c>
      <c r="E11" s="95"/>
      <c r="F11" s="145"/>
    </row>
    <row r="12" spans="1:9" x14ac:dyDescent="0.25">
      <c r="A12" s="19" t="s">
        <v>355</v>
      </c>
      <c r="B12" s="138">
        <v>4711.54</v>
      </c>
      <c r="E12" s="95"/>
      <c r="F12" s="145"/>
    </row>
    <row r="13" spans="1:9" x14ac:dyDescent="0.25">
      <c r="A13" s="19" t="s">
        <v>356</v>
      </c>
      <c r="B13" s="138">
        <v>26112.13</v>
      </c>
      <c r="E13" s="95"/>
      <c r="F13" s="145"/>
    </row>
    <row r="14" spans="1:9" x14ac:dyDescent="0.25">
      <c r="A14" s="19" t="s">
        <v>357</v>
      </c>
      <c r="B14" s="138">
        <v>3849.0770000000002</v>
      </c>
      <c r="E14" s="95"/>
      <c r="F14" s="145"/>
    </row>
    <row r="15" spans="1:9" x14ac:dyDescent="0.25">
      <c r="A15" s="19" t="s">
        <v>358</v>
      </c>
      <c r="B15" s="138">
        <v>4778.2309999999998</v>
      </c>
      <c r="E15" s="95"/>
      <c r="F15" s="145"/>
    </row>
    <row r="16" spans="1:9" x14ac:dyDescent="0.25">
      <c r="A16" s="19" t="s">
        <v>359</v>
      </c>
      <c r="B16" s="138">
        <v>4391.3580000000002</v>
      </c>
      <c r="E16" s="95"/>
      <c r="F16" s="145"/>
    </row>
    <row r="17" spans="1:6" x14ac:dyDescent="0.25">
      <c r="A17" s="19" t="s">
        <v>360</v>
      </c>
      <c r="B17" s="138" t="s">
        <v>743</v>
      </c>
      <c r="E17" s="95"/>
      <c r="F17" s="145"/>
    </row>
    <row r="18" spans="1:6" x14ac:dyDescent="0.25">
      <c r="A18" s="19" t="s">
        <v>361</v>
      </c>
      <c r="B18" s="138" t="s">
        <v>743</v>
      </c>
      <c r="E18" s="95"/>
      <c r="F18" s="145"/>
    </row>
    <row r="19" spans="1:6" x14ac:dyDescent="0.25">
      <c r="A19" s="19" t="s">
        <v>362</v>
      </c>
      <c r="B19" s="138">
        <v>13541.38</v>
      </c>
      <c r="E19" s="95"/>
      <c r="F19" s="145"/>
    </row>
    <row r="20" spans="1:6" x14ac:dyDescent="0.25">
      <c r="A20" s="19" t="s">
        <v>363</v>
      </c>
      <c r="B20" s="138" t="s">
        <v>743</v>
      </c>
      <c r="E20" s="95"/>
      <c r="F20" s="145"/>
    </row>
    <row r="21" spans="1:6" x14ac:dyDescent="0.25">
      <c r="A21" s="19" t="s">
        <v>291</v>
      </c>
      <c r="B21" s="138">
        <v>101711.9</v>
      </c>
      <c r="E21" s="95"/>
      <c r="F21" s="145"/>
    </row>
    <row r="22" spans="1:6" x14ac:dyDescent="0.25">
      <c r="A22" s="19" t="s">
        <v>364</v>
      </c>
      <c r="B22" s="138" t="s">
        <v>743</v>
      </c>
      <c r="E22" s="95"/>
      <c r="F22" s="145"/>
    </row>
    <row r="23" spans="1:6" x14ac:dyDescent="0.25">
      <c r="A23" s="19" t="s">
        <v>365</v>
      </c>
      <c r="B23" s="138">
        <v>10396.59</v>
      </c>
      <c r="E23" s="95"/>
      <c r="F23" s="145"/>
    </row>
    <row r="24" spans="1:6" x14ac:dyDescent="0.25">
      <c r="A24" s="19" t="s">
        <v>366</v>
      </c>
      <c r="B24" s="138" t="s">
        <v>743</v>
      </c>
      <c r="E24" s="95"/>
      <c r="F24" s="145"/>
    </row>
    <row r="25" spans="1:6" x14ac:dyDescent="0.25">
      <c r="A25" s="19" t="s">
        <v>367</v>
      </c>
      <c r="B25" s="138">
        <v>2735.6</v>
      </c>
      <c r="E25" s="95"/>
      <c r="F25" s="145"/>
    </row>
    <row r="26" spans="1:6" x14ac:dyDescent="0.25">
      <c r="A26" s="19" t="s">
        <v>368</v>
      </c>
      <c r="B26" s="138" t="s">
        <v>743</v>
      </c>
      <c r="E26" s="95"/>
      <c r="F26" s="145"/>
    </row>
    <row r="27" spans="1:6" x14ac:dyDescent="0.25">
      <c r="A27" s="19" t="s">
        <v>369</v>
      </c>
      <c r="B27" s="138">
        <v>1537.431</v>
      </c>
      <c r="E27" s="95"/>
      <c r="F27" s="145"/>
    </row>
    <row r="28" spans="1:6" x14ac:dyDescent="0.25">
      <c r="A28" s="19" t="s">
        <v>370</v>
      </c>
      <c r="B28" s="138">
        <v>1942.5820000000001</v>
      </c>
      <c r="E28" s="95"/>
      <c r="F28" s="145"/>
    </row>
    <row r="29" spans="1:6" x14ac:dyDescent="0.25">
      <c r="A29" s="19" t="s">
        <v>371</v>
      </c>
      <c r="B29" s="138">
        <v>9108.4950000000008</v>
      </c>
      <c r="E29" s="95"/>
      <c r="F29" s="145"/>
    </row>
    <row r="30" spans="1:6" x14ac:dyDescent="0.25">
      <c r="A30" s="19" t="s">
        <v>372</v>
      </c>
      <c r="B30" s="138" t="s">
        <v>743</v>
      </c>
      <c r="E30" s="95"/>
      <c r="F30" s="145"/>
    </row>
    <row r="31" spans="1:6" x14ac:dyDescent="0.25">
      <c r="A31" s="19" t="s">
        <v>373</v>
      </c>
      <c r="B31" s="138">
        <v>47129.22</v>
      </c>
      <c r="E31" s="95"/>
      <c r="F31" s="145"/>
    </row>
    <row r="32" spans="1:6" x14ac:dyDescent="0.25">
      <c r="A32" s="19" t="s">
        <v>289</v>
      </c>
      <c r="B32" s="138">
        <v>146086.9</v>
      </c>
      <c r="E32" s="95"/>
      <c r="F32" s="145"/>
    </row>
    <row r="33" spans="1:6" x14ac:dyDescent="0.25">
      <c r="A33" s="19" t="s">
        <v>374</v>
      </c>
      <c r="B33" s="138" t="s">
        <v>743</v>
      </c>
      <c r="E33" s="95"/>
      <c r="F33" s="145"/>
    </row>
    <row r="34" spans="1:6" x14ac:dyDescent="0.25">
      <c r="A34" s="19" t="s">
        <v>375</v>
      </c>
      <c r="B34" s="138">
        <v>23107.439999999999</v>
      </c>
      <c r="E34" s="95"/>
      <c r="F34" s="145"/>
    </row>
    <row r="35" spans="1:6" x14ac:dyDescent="0.25">
      <c r="A35" s="19" t="s">
        <v>376</v>
      </c>
      <c r="B35" s="138">
        <v>5865.1750000000002</v>
      </c>
      <c r="E35" s="95"/>
      <c r="F35" s="145"/>
    </row>
    <row r="36" spans="1:6" x14ac:dyDescent="0.25">
      <c r="A36" s="19" t="s">
        <v>377</v>
      </c>
      <c r="B36" s="138">
        <v>1270.682</v>
      </c>
      <c r="E36" s="95"/>
      <c r="F36" s="145"/>
    </row>
    <row r="37" spans="1:6" x14ac:dyDescent="0.25">
      <c r="A37" s="19" t="s">
        <v>378</v>
      </c>
      <c r="B37" s="138">
        <v>12636.9</v>
      </c>
      <c r="E37" s="95"/>
      <c r="F37" s="145"/>
    </row>
    <row r="38" spans="1:6" x14ac:dyDescent="0.25">
      <c r="A38" s="19" t="s">
        <v>379</v>
      </c>
      <c r="B38" s="138">
        <v>56773.919999999998</v>
      </c>
      <c r="E38" s="95"/>
      <c r="F38" s="145"/>
    </row>
    <row r="39" spans="1:6" x14ac:dyDescent="0.25">
      <c r="A39" s="19" t="s">
        <v>380</v>
      </c>
      <c r="B39" s="138">
        <v>11576.02</v>
      </c>
      <c r="E39" s="95"/>
      <c r="F39" s="145"/>
    </row>
    <row r="40" spans="1:6" x14ac:dyDescent="0.25">
      <c r="A40" s="19" t="s">
        <v>381</v>
      </c>
      <c r="B40" s="138">
        <v>16971.43</v>
      </c>
      <c r="E40" s="95"/>
      <c r="F40" s="145"/>
    </row>
    <row r="41" spans="1:6" x14ac:dyDescent="0.25">
      <c r="A41" s="19" t="s">
        <v>382</v>
      </c>
      <c r="B41" s="138">
        <v>10438.84</v>
      </c>
      <c r="E41" s="95"/>
      <c r="F41" s="145"/>
    </row>
    <row r="42" spans="1:6" x14ac:dyDescent="0.25">
      <c r="A42" s="19" t="s">
        <v>383</v>
      </c>
      <c r="B42" s="138">
        <v>4903.6809999999996</v>
      </c>
      <c r="E42" s="95"/>
      <c r="F42" s="145"/>
    </row>
    <row r="43" spans="1:6" x14ac:dyDescent="0.25">
      <c r="A43" s="19" t="s">
        <v>290</v>
      </c>
      <c r="B43" s="138">
        <v>102104.3</v>
      </c>
      <c r="E43" s="95"/>
      <c r="F43" s="145"/>
    </row>
    <row r="44" spans="1:6" x14ac:dyDescent="0.25">
      <c r="A44" s="19" t="s">
        <v>384</v>
      </c>
      <c r="B44" s="138" t="s">
        <v>743</v>
      </c>
      <c r="E44" s="95"/>
      <c r="F44" s="145"/>
    </row>
    <row r="45" spans="1:6" x14ac:dyDescent="0.25">
      <c r="A45" s="19" t="s">
        <v>385</v>
      </c>
      <c r="B45" s="138">
        <v>14227.19</v>
      </c>
      <c r="E45" s="95"/>
      <c r="F45" s="145"/>
    </row>
    <row r="46" spans="1:6" x14ac:dyDescent="0.25">
      <c r="A46" s="19" t="s">
        <v>386</v>
      </c>
      <c r="B46" s="138">
        <v>33627.78</v>
      </c>
      <c r="E46" s="95"/>
      <c r="F46" s="145"/>
    </row>
    <row r="47" spans="1:6" x14ac:dyDescent="0.25">
      <c r="A47" s="19" t="s">
        <v>387</v>
      </c>
      <c r="B47" s="138">
        <v>65981.94</v>
      </c>
      <c r="E47" s="95"/>
      <c r="F47" s="145"/>
    </row>
    <row r="48" spans="1:6" x14ac:dyDescent="0.25">
      <c r="A48" s="19" t="s">
        <v>388</v>
      </c>
      <c r="B48" s="138" t="s">
        <v>743</v>
      </c>
      <c r="E48" s="95"/>
      <c r="F48" s="145"/>
    </row>
    <row r="49" spans="1:6" x14ac:dyDescent="0.25">
      <c r="A49" s="19" t="s">
        <v>389</v>
      </c>
      <c r="B49" s="138">
        <v>3793.2310000000002</v>
      </c>
      <c r="E49" s="95"/>
      <c r="F49" s="145"/>
    </row>
    <row r="50" spans="1:6" x14ac:dyDescent="0.25">
      <c r="A50" s="19" t="s">
        <v>390</v>
      </c>
      <c r="B50" s="138">
        <v>2701.277</v>
      </c>
      <c r="E50" s="95"/>
      <c r="F50" s="145"/>
    </row>
    <row r="51" spans="1:6" x14ac:dyDescent="0.25">
      <c r="A51" s="19" t="s">
        <v>391</v>
      </c>
      <c r="B51" s="138">
        <v>4837.8630000000003</v>
      </c>
      <c r="E51" s="95"/>
      <c r="F51" s="145"/>
    </row>
    <row r="52" spans="1:6" x14ac:dyDescent="0.25">
      <c r="A52" s="19" t="s">
        <v>392</v>
      </c>
      <c r="B52" s="138">
        <v>2038.5930000000001</v>
      </c>
      <c r="E52" s="95"/>
      <c r="F52" s="145"/>
    </row>
    <row r="53" spans="1:6" x14ac:dyDescent="0.25">
      <c r="A53" s="19" t="s">
        <v>393</v>
      </c>
      <c r="B53" s="138">
        <v>3506.9259999999999</v>
      </c>
      <c r="E53" s="95"/>
      <c r="F53" s="145"/>
    </row>
    <row r="54" spans="1:6" x14ac:dyDescent="0.25">
      <c r="A54" s="19" t="s">
        <v>394</v>
      </c>
      <c r="B54" s="138">
        <v>7169.9</v>
      </c>
      <c r="E54" s="95"/>
      <c r="F54" s="145"/>
    </row>
    <row r="55" spans="1:6" x14ac:dyDescent="0.25">
      <c r="A55" s="19" t="s">
        <v>737</v>
      </c>
      <c r="B55" s="138">
        <v>21156.13</v>
      </c>
      <c r="E55" s="95"/>
      <c r="F55" s="145"/>
    </row>
    <row r="56" spans="1:6" x14ac:dyDescent="0.25">
      <c r="A56" s="19" t="s">
        <v>736</v>
      </c>
      <c r="B56" s="138" t="s">
        <v>743</v>
      </c>
      <c r="E56" s="95"/>
      <c r="F56" s="145"/>
    </row>
    <row r="57" spans="1:6" x14ac:dyDescent="0.25">
      <c r="A57" s="19" t="s">
        <v>731</v>
      </c>
      <c r="B57" s="138" t="s">
        <v>743</v>
      </c>
      <c r="E57" s="95"/>
      <c r="F57" s="145"/>
    </row>
    <row r="58" spans="1:6" x14ac:dyDescent="0.25">
      <c r="A58" s="19" t="s">
        <v>730</v>
      </c>
      <c r="B58" s="138">
        <v>3037.011</v>
      </c>
      <c r="E58" s="95"/>
      <c r="F58" s="145"/>
    </row>
    <row r="59" spans="1:6" x14ac:dyDescent="0.25">
      <c r="A59" s="19" t="s">
        <v>733</v>
      </c>
      <c r="B59" s="138">
        <v>3480.5410000000002</v>
      </c>
      <c r="E59" s="95"/>
      <c r="F59" s="145"/>
    </row>
    <row r="60" spans="1:6" x14ac:dyDescent="0.25">
      <c r="A60" s="19" t="s">
        <v>90</v>
      </c>
      <c r="B60" s="138">
        <v>163538.29999999999</v>
      </c>
      <c r="E60" s="95"/>
      <c r="F60" s="145"/>
    </row>
    <row r="61" spans="1:6" x14ac:dyDescent="0.25">
      <c r="A61" s="19" t="s">
        <v>395</v>
      </c>
      <c r="B61" s="138">
        <v>990.45979999999997</v>
      </c>
      <c r="E61" s="95"/>
      <c r="F61" s="145"/>
    </row>
    <row r="62" spans="1:6" x14ac:dyDescent="0.25">
      <c r="A62" s="19" t="s">
        <v>732</v>
      </c>
      <c r="B62" s="138">
        <v>2632.3229999999999</v>
      </c>
      <c r="E62" s="95"/>
      <c r="F62" s="145"/>
    </row>
    <row r="63" spans="1:6" x14ac:dyDescent="0.25">
      <c r="A63" s="19" t="s">
        <v>396</v>
      </c>
      <c r="B63" s="138" t="s">
        <v>743</v>
      </c>
      <c r="E63" s="95"/>
      <c r="F63" s="145"/>
    </row>
    <row r="64" spans="1:6" x14ac:dyDescent="0.25">
      <c r="A64" s="19" t="s">
        <v>397</v>
      </c>
      <c r="B64" s="138">
        <v>2794.373</v>
      </c>
      <c r="E64" s="95"/>
      <c r="F64" s="145"/>
    </row>
    <row r="65" spans="1:6" x14ac:dyDescent="0.25">
      <c r="A65" s="19" t="s">
        <v>86</v>
      </c>
      <c r="B65" s="138">
        <v>58945921</v>
      </c>
      <c r="E65" s="95"/>
      <c r="F65" s="145"/>
    </row>
    <row r="66" spans="1:6" x14ac:dyDescent="0.25">
      <c r="A66" s="19" t="s">
        <v>87</v>
      </c>
      <c r="B66" s="138">
        <v>2994333</v>
      </c>
      <c r="E66" s="95"/>
      <c r="F66" s="145"/>
    </row>
    <row r="67" spans="1:6" x14ac:dyDescent="0.25">
      <c r="A67" s="19" t="s">
        <v>398</v>
      </c>
      <c r="B67" s="138">
        <v>14201.1</v>
      </c>
      <c r="E67" s="95"/>
      <c r="F67" s="145"/>
    </row>
    <row r="68" spans="1:6" x14ac:dyDescent="0.25">
      <c r="A68" s="19" t="s">
        <v>399</v>
      </c>
      <c r="B68" s="138">
        <v>2473.0149999999999</v>
      </c>
      <c r="E68" s="95"/>
      <c r="F68" s="145"/>
    </row>
    <row r="69" spans="1:6" x14ac:dyDescent="0.25">
      <c r="A69" s="19" t="s">
        <v>400</v>
      </c>
      <c r="B69" s="138">
        <v>13221.1</v>
      </c>
      <c r="E69" s="95"/>
      <c r="F69" s="145"/>
    </row>
    <row r="70" spans="1:6" x14ac:dyDescent="0.25">
      <c r="A70" s="19" t="s">
        <v>401</v>
      </c>
      <c r="B70" s="138">
        <v>4832.2780000000002</v>
      </c>
      <c r="E70" s="95"/>
      <c r="F70" s="145"/>
    </row>
    <row r="71" spans="1:6" x14ac:dyDescent="0.25">
      <c r="A71" s="19" t="s">
        <v>402</v>
      </c>
      <c r="B71" s="138">
        <v>8209.3040000000001</v>
      </c>
      <c r="E71" s="95"/>
      <c r="F71" s="145"/>
    </row>
    <row r="72" spans="1:6" x14ac:dyDescent="0.25">
      <c r="A72" s="19" t="s">
        <v>403</v>
      </c>
      <c r="B72" s="138" t="s">
        <v>743</v>
      </c>
      <c r="E72" s="95"/>
      <c r="F72" s="145"/>
    </row>
    <row r="73" spans="1:6" x14ac:dyDescent="0.25">
      <c r="A73" s="19" t="s">
        <v>404</v>
      </c>
      <c r="B73" s="138" t="s">
        <v>743</v>
      </c>
      <c r="E73" s="95"/>
      <c r="F73" s="145"/>
    </row>
    <row r="74" spans="1:6" x14ac:dyDescent="0.25">
      <c r="A74" s="19" t="s">
        <v>405</v>
      </c>
      <c r="B74" s="138">
        <v>43760.57</v>
      </c>
      <c r="E74" s="95"/>
      <c r="F74" s="145"/>
    </row>
    <row r="75" spans="1:6" x14ac:dyDescent="0.25">
      <c r="A75" s="19" t="s">
        <v>406</v>
      </c>
      <c r="B75" s="138">
        <v>4460.116</v>
      </c>
      <c r="E75" s="95"/>
      <c r="F75" s="145"/>
    </row>
    <row r="76" spans="1:6" x14ac:dyDescent="0.25">
      <c r="A76" s="19" t="s">
        <v>407</v>
      </c>
      <c r="B76" s="138">
        <v>77475.03</v>
      </c>
      <c r="E76" s="95"/>
      <c r="F76" s="145"/>
    </row>
    <row r="77" spans="1:6" x14ac:dyDescent="0.25">
      <c r="A77" s="19" t="s">
        <v>408</v>
      </c>
      <c r="B77" s="138" t="s">
        <v>743</v>
      </c>
      <c r="E77" s="95"/>
      <c r="F77" s="145"/>
    </row>
    <row r="78" spans="1:6" x14ac:dyDescent="0.25">
      <c r="A78" s="19" t="s">
        <v>409</v>
      </c>
      <c r="B78" s="138">
        <v>6846.6729999999998</v>
      </c>
      <c r="E78" s="95"/>
      <c r="F78" s="145"/>
    </row>
    <row r="79" spans="1:6" x14ac:dyDescent="0.25">
      <c r="A79" s="19" t="s">
        <v>410</v>
      </c>
      <c r="B79" s="138">
        <v>23083.67</v>
      </c>
      <c r="E79" s="95"/>
      <c r="F79" s="145"/>
    </row>
    <row r="80" spans="1:6" x14ac:dyDescent="0.25">
      <c r="A80" s="19" t="s">
        <v>411</v>
      </c>
      <c r="B80" s="138">
        <v>3198.0360000000001</v>
      </c>
      <c r="E80" s="95"/>
      <c r="F80" s="145"/>
    </row>
    <row r="81" spans="1:6" x14ac:dyDescent="0.25">
      <c r="A81" s="19" t="s">
        <v>734</v>
      </c>
      <c r="B81" s="138">
        <v>8732.9830000000002</v>
      </c>
      <c r="E81" s="95"/>
      <c r="F81" s="145"/>
    </row>
    <row r="82" spans="1:6" x14ac:dyDescent="0.25">
      <c r="A82" s="19" t="s">
        <v>412</v>
      </c>
      <c r="B82" s="138">
        <v>8380.2440000000006</v>
      </c>
      <c r="E82" s="95"/>
      <c r="F82" s="145"/>
    </row>
    <row r="83" spans="1:6" x14ac:dyDescent="0.25">
      <c r="A83" s="19" t="s">
        <v>413</v>
      </c>
      <c r="B83" s="138">
        <v>9828.3179999999993</v>
      </c>
      <c r="E83" s="95"/>
      <c r="F83" s="145"/>
    </row>
    <row r="84" spans="1:6" x14ac:dyDescent="0.25">
      <c r="A84" s="19" t="s">
        <v>414</v>
      </c>
      <c r="B84" s="138" t="s">
        <v>743</v>
      </c>
      <c r="E84" s="95"/>
      <c r="F84" s="145"/>
    </row>
    <row r="85" spans="1:6" x14ac:dyDescent="0.25">
      <c r="A85" s="19" t="s">
        <v>415</v>
      </c>
      <c r="B85" s="138">
        <v>2042.085</v>
      </c>
      <c r="E85" s="95"/>
      <c r="F85" s="145"/>
    </row>
    <row r="86" spans="1:6" x14ac:dyDescent="0.25">
      <c r="A86" s="19" t="s">
        <v>89</v>
      </c>
      <c r="B86" s="138">
        <v>202609.4</v>
      </c>
      <c r="E86" s="95"/>
      <c r="F86" s="145"/>
    </row>
    <row r="87" spans="1:6" x14ac:dyDescent="0.25">
      <c r="A87" s="19" t="s">
        <v>416</v>
      </c>
      <c r="B87" s="138">
        <v>68319.490000000005</v>
      </c>
      <c r="E87" s="95"/>
      <c r="F87" s="145"/>
    </row>
    <row r="88" spans="1:6" x14ac:dyDescent="0.25">
      <c r="A88" s="19" t="s">
        <v>417</v>
      </c>
      <c r="B88" s="138" t="s">
        <v>743</v>
      </c>
      <c r="E88" s="95"/>
      <c r="F88" s="145"/>
    </row>
    <row r="89" spans="1:6" x14ac:dyDescent="0.25">
      <c r="A89" s="19" t="s">
        <v>418</v>
      </c>
      <c r="B89" s="138">
        <v>17904.32</v>
      </c>
      <c r="E89" s="95"/>
      <c r="F89" s="145"/>
    </row>
    <row r="90" spans="1:6" x14ac:dyDescent="0.25">
      <c r="A90" s="19" t="s">
        <v>419</v>
      </c>
      <c r="B90" s="138">
        <v>717.44280000000003</v>
      </c>
      <c r="E90" s="95"/>
      <c r="F90" s="145"/>
    </row>
    <row r="91" spans="1:6" x14ac:dyDescent="0.25">
      <c r="A91" s="19" t="s">
        <v>420</v>
      </c>
      <c r="B91" s="138">
        <v>1842.723</v>
      </c>
      <c r="E91" s="95"/>
      <c r="F91" s="145"/>
    </row>
    <row r="92" spans="1:6" x14ac:dyDescent="0.25">
      <c r="A92" s="19" t="s">
        <v>421</v>
      </c>
      <c r="B92" s="138">
        <v>1043.3330000000001</v>
      </c>
      <c r="E92" s="95"/>
      <c r="F92" s="145"/>
    </row>
    <row r="93" spans="1:6" x14ac:dyDescent="0.25">
      <c r="A93" s="19" t="s">
        <v>422</v>
      </c>
      <c r="B93" s="138">
        <v>702.80719999999997</v>
      </c>
      <c r="E93" s="95"/>
      <c r="F93" s="145"/>
    </row>
    <row r="94" spans="1:6" x14ac:dyDescent="0.25">
      <c r="A94" s="19" t="s">
        <v>423</v>
      </c>
      <c r="B94" s="138" t="s">
        <v>743</v>
      </c>
      <c r="E94" s="95"/>
      <c r="F94" s="145"/>
    </row>
    <row r="95" spans="1:6" x14ac:dyDescent="0.25">
      <c r="A95" s="19" t="s">
        <v>424</v>
      </c>
      <c r="B95" s="138" t="s">
        <v>743</v>
      </c>
      <c r="E95" s="95"/>
      <c r="F95" s="145"/>
    </row>
    <row r="96" spans="1:6" x14ac:dyDescent="0.25">
      <c r="A96" s="19" t="s">
        <v>425</v>
      </c>
      <c r="B96" s="138" t="s">
        <v>743</v>
      </c>
      <c r="E96" s="95"/>
      <c r="F96" s="145"/>
    </row>
    <row r="97" spans="1:6" x14ac:dyDescent="0.25">
      <c r="A97" s="19" t="s">
        <v>426</v>
      </c>
      <c r="B97" s="138">
        <v>6016.8760000000002</v>
      </c>
      <c r="E97" s="95"/>
      <c r="F97" s="145"/>
    </row>
    <row r="98" spans="1:6" x14ac:dyDescent="0.25">
      <c r="A98" s="19" t="s">
        <v>727</v>
      </c>
      <c r="B98" s="138" t="s">
        <v>743</v>
      </c>
      <c r="E98" s="95"/>
      <c r="F98" s="145"/>
    </row>
    <row r="99" spans="1:6" x14ac:dyDescent="0.25">
      <c r="A99" s="19" t="s">
        <v>427</v>
      </c>
      <c r="B99" s="138">
        <v>1904.6389999999999</v>
      </c>
      <c r="E99" s="95"/>
      <c r="F99" s="145"/>
    </row>
    <row r="100" spans="1:6" x14ac:dyDescent="0.25">
      <c r="A100" s="19" t="s">
        <v>428</v>
      </c>
      <c r="B100" s="138">
        <v>11358.21</v>
      </c>
      <c r="E100" s="95"/>
      <c r="F100" s="145"/>
    </row>
    <row r="101" spans="1:6" x14ac:dyDescent="0.25">
      <c r="A101" s="19" t="s">
        <v>429</v>
      </c>
      <c r="B101" s="138" t="s">
        <v>743</v>
      </c>
      <c r="E101" s="95"/>
      <c r="F101" s="145"/>
    </row>
    <row r="102" spans="1:6" x14ac:dyDescent="0.25">
      <c r="A102" s="19" t="s">
        <v>430</v>
      </c>
      <c r="B102" s="138">
        <v>3397.5889999999999</v>
      </c>
      <c r="E102" s="95"/>
      <c r="F102" s="145"/>
    </row>
    <row r="103" spans="1:6" x14ac:dyDescent="0.25">
      <c r="A103" s="19" t="s">
        <v>431</v>
      </c>
      <c r="B103" s="138" t="s">
        <v>743</v>
      </c>
      <c r="E103" s="95"/>
      <c r="F103" s="145"/>
    </row>
    <row r="104" spans="1:6" x14ac:dyDescent="0.25">
      <c r="A104" s="19" t="s">
        <v>432</v>
      </c>
      <c r="B104" s="138">
        <v>2823.2089999999998</v>
      </c>
      <c r="E104" s="95"/>
      <c r="F104" s="145"/>
    </row>
    <row r="105" spans="1:6" x14ac:dyDescent="0.25">
      <c r="A105" s="19" t="s">
        <v>433</v>
      </c>
      <c r="B105" s="138">
        <v>5543.1360000000004</v>
      </c>
      <c r="E105" s="95"/>
      <c r="F105" s="145"/>
    </row>
    <row r="106" spans="1:6" x14ac:dyDescent="0.25">
      <c r="A106" s="19" t="s">
        <v>434</v>
      </c>
      <c r="B106" s="138">
        <v>4983.8509999999997</v>
      </c>
      <c r="E106" s="95"/>
      <c r="F106" s="145"/>
    </row>
    <row r="107" spans="1:6" x14ac:dyDescent="0.25">
      <c r="A107" s="19" t="s">
        <v>435</v>
      </c>
      <c r="B107" s="138">
        <v>1580.7370000000001</v>
      </c>
      <c r="E107" s="95"/>
      <c r="F107" s="145"/>
    </row>
    <row r="108" spans="1:6" x14ac:dyDescent="0.25">
      <c r="A108" s="19" t="s">
        <v>436</v>
      </c>
      <c r="B108" s="138" t="s">
        <v>743</v>
      </c>
      <c r="E108" s="95"/>
      <c r="F108" s="145"/>
    </row>
    <row r="109" spans="1:6" x14ac:dyDescent="0.25">
      <c r="A109" s="19" t="s">
        <v>437</v>
      </c>
      <c r="B109" s="138" t="s">
        <v>743</v>
      </c>
      <c r="E109" s="95"/>
      <c r="F109" s="145"/>
    </row>
    <row r="110" spans="1:6" x14ac:dyDescent="0.25">
      <c r="A110" s="19" t="s">
        <v>438</v>
      </c>
      <c r="B110" s="138">
        <v>26673.51</v>
      </c>
      <c r="E110" s="95"/>
      <c r="F110" s="145"/>
    </row>
    <row r="111" spans="1:6" x14ac:dyDescent="0.25">
      <c r="A111" s="19" t="s">
        <v>439</v>
      </c>
      <c r="B111" s="138">
        <v>78045.81</v>
      </c>
      <c r="E111" s="95"/>
      <c r="F111" s="145"/>
    </row>
    <row r="112" spans="1:6" x14ac:dyDescent="0.25">
      <c r="A112" s="19" t="s">
        <v>440</v>
      </c>
      <c r="B112" s="138" t="s">
        <v>743</v>
      </c>
      <c r="E112" s="95"/>
      <c r="F112" s="145"/>
    </row>
    <row r="113" spans="1:6" x14ac:dyDescent="0.25">
      <c r="A113" s="19" t="s">
        <v>94</v>
      </c>
      <c r="B113" s="138">
        <v>472559</v>
      </c>
      <c r="E113" s="95"/>
      <c r="F113" s="145"/>
    </row>
    <row r="114" spans="1:6" x14ac:dyDescent="0.25">
      <c r="A114" s="19" t="s">
        <v>728</v>
      </c>
      <c r="B114" s="138" t="s">
        <v>743</v>
      </c>
      <c r="E114" s="95"/>
      <c r="F114" s="145"/>
    </row>
    <row r="115" spans="1:6" x14ac:dyDescent="0.25">
      <c r="A115" s="19" t="s">
        <v>441</v>
      </c>
      <c r="B115" s="138">
        <v>14835.77</v>
      </c>
      <c r="E115" s="95"/>
      <c r="F115" s="145"/>
    </row>
    <row r="116" spans="1:6" x14ac:dyDescent="0.25">
      <c r="A116" s="19" t="s">
        <v>442</v>
      </c>
      <c r="B116" s="138">
        <v>13534.31</v>
      </c>
      <c r="E116" s="95"/>
      <c r="F116" s="145"/>
    </row>
    <row r="117" spans="1:6" x14ac:dyDescent="0.25">
      <c r="A117" s="19" t="s">
        <v>443</v>
      </c>
      <c r="B117" s="138">
        <v>7597.47</v>
      </c>
      <c r="E117" s="95"/>
      <c r="F117" s="145"/>
    </row>
    <row r="118" spans="1:6" x14ac:dyDescent="0.25">
      <c r="A118" s="19" t="s">
        <v>444</v>
      </c>
      <c r="B118" s="138">
        <v>14384.44</v>
      </c>
      <c r="E118" s="95"/>
      <c r="F118" s="145"/>
    </row>
    <row r="119" spans="1:6" x14ac:dyDescent="0.25">
      <c r="A119" s="19" t="s">
        <v>445</v>
      </c>
      <c r="B119" s="138">
        <v>713.04039999999998</v>
      </c>
      <c r="E119" s="95"/>
      <c r="F119" s="145"/>
    </row>
    <row r="120" spans="1:6" x14ac:dyDescent="0.25">
      <c r="A120" s="19" t="s">
        <v>446</v>
      </c>
      <c r="B120" s="138">
        <v>2738.373</v>
      </c>
      <c r="E120" s="95"/>
      <c r="F120" s="145"/>
    </row>
    <row r="121" spans="1:6" x14ac:dyDescent="0.25">
      <c r="A121" s="19" t="s">
        <v>447</v>
      </c>
      <c r="B121" s="138">
        <v>2040.299</v>
      </c>
      <c r="E121" s="95"/>
      <c r="F121" s="145"/>
    </row>
    <row r="122" spans="1:6" x14ac:dyDescent="0.25">
      <c r="A122" s="19" t="s">
        <v>448</v>
      </c>
      <c r="B122" s="138" t="s">
        <v>743</v>
      </c>
      <c r="E122" s="95"/>
      <c r="F122" s="145"/>
    </row>
    <row r="123" spans="1:6" x14ac:dyDescent="0.25">
      <c r="A123" s="19" t="s">
        <v>449</v>
      </c>
      <c r="B123" s="138" t="s">
        <v>743</v>
      </c>
      <c r="E123" s="95"/>
      <c r="F123" s="145"/>
    </row>
    <row r="124" spans="1:6" x14ac:dyDescent="0.25">
      <c r="A124" s="19" t="s">
        <v>450</v>
      </c>
      <c r="B124" s="138" t="s">
        <v>743</v>
      </c>
      <c r="E124" s="95"/>
      <c r="F124" s="145"/>
    </row>
    <row r="125" spans="1:6" x14ac:dyDescent="0.25">
      <c r="A125" s="19" t="s">
        <v>451</v>
      </c>
      <c r="B125" s="138">
        <v>36362.81</v>
      </c>
      <c r="E125" s="95"/>
      <c r="F125" s="145"/>
    </row>
    <row r="126" spans="1:6" x14ac:dyDescent="0.25">
      <c r="A126" s="19" t="s">
        <v>452</v>
      </c>
      <c r="B126" s="138">
        <v>1420.9670000000001</v>
      </c>
      <c r="E126" s="95"/>
      <c r="F126" s="145"/>
    </row>
    <row r="127" spans="1:6" x14ac:dyDescent="0.25">
      <c r="A127" s="19" t="s">
        <v>453</v>
      </c>
      <c r="B127" s="138">
        <v>1380.6020000000001</v>
      </c>
      <c r="E127" s="95"/>
      <c r="F127" s="145"/>
    </row>
    <row r="128" spans="1:6" x14ac:dyDescent="0.25">
      <c r="A128" s="19" t="s">
        <v>454</v>
      </c>
      <c r="B128" s="138" t="s">
        <v>743</v>
      </c>
      <c r="E128" s="95"/>
      <c r="F128" s="145"/>
    </row>
    <row r="129" spans="1:6" x14ac:dyDescent="0.25">
      <c r="A129" s="19" t="s">
        <v>455</v>
      </c>
      <c r="B129" s="138">
        <v>9826.1440000000002</v>
      </c>
      <c r="E129" s="95"/>
      <c r="F129" s="145"/>
    </row>
    <row r="130" spans="1:6" x14ac:dyDescent="0.25">
      <c r="A130" s="19" t="s">
        <v>456</v>
      </c>
      <c r="B130" s="138">
        <v>6854.6</v>
      </c>
      <c r="E130" s="95"/>
      <c r="F130" s="145"/>
    </row>
    <row r="131" spans="1:6" x14ac:dyDescent="0.25">
      <c r="A131" s="19" t="s">
        <v>457</v>
      </c>
      <c r="B131" s="138" t="s">
        <v>743</v>
      </c>
      <c r="E131" s="95"/>
      <c r="F131" s="145"/>
    </row>
    <row r="132" spans="1:6" x14ac:dyDescent="0.25">
      <c r="A132" s="19" t="s">
        <v>458</v>
      </c>
      <c r="B132" s="138">
        <v>2293.2559999999999</v>
      </c>
      <c r="E132" s="95"/>
      <c r="F132" s="145"/>
    </row>
    <row r="133" spans="1:6" x14ac:dyDescent="0.25">
      <c r="A133" s="19" t="s">
        <v>459</v>
      </c>
      <c r="B133" s="138" t="s">
        <v>743</v>
      </c>
      <c r="E133" s="95"/>
      <c r="F133" s="145"/>
    </row>
    <row r="134" spans="1:6" x14ac:dyDescent="0.25">
      <c r="A134" s="19" t="s">
        <v>460</v>
      </c>
      <c r="B134" s="138" t="s">
        <v>743</v>
      </c>
      <c r="E134" s="95"/>
      <c r="F134" s="145"/>
    </row>
    <row r="135" spans="1:6" x14ac:dyDescent="0.25">
      <c r="A135" s="19" t="s">
        <v>461</v>
      </c>
      <c r="B135" s="138">
        <v>779.27779999999996</v>
      </c>
      <c r="E135" s="95"/>
      <c r="F135" s="145"/>
    </row>
    <row r="136" spans="1:6" x14ac:dyDescent="0.25">
      <c r="A136" s="19" t="s">
        <v>462</v>
      </c>
      <c r="B136" s="138">
        <v>21873.69</v>
      </c>
      <c r="E136" s="95"/>
      <c r="F136" s="145"/>
    </row>
    <row r="137" spans="1:6" x14ac:dyDescent="0.25">
      <c r="A137" s="19" t="s">
        <v>463</v>
      </c>
      <c r="B137" s="138" t="s">
        <v>743</v>
      </c>
      <c r="E137" s="95"/>
      <c r="F137" s="145"/>
    </row>
    <row r="138" spans="1:6" x14ac:dyDescent="0.25">
      <c r="A138" s="19" t="s">
        <v>464</v>
      </c>
      <c r="B138" s="138">
        <v>1189.8710000000001</v>
      </c>
      <c r="E138" s="95"/>
      <c r="F138" s="145"/>
    </row>
    <row r="139" spans="1:6" x14ac:dyDescent="0.25">
      <c r="A139" s="19" t="s">
        <v>465</v>
      </c>
      <c r="B139" s="138" t="s">
        <v>743</v>
      </c>
      <c r="E139" s="95"/>
      <c r="F139" s="145"/>
    </row>
    <row r="140" spans="1:6" x14ac:dyDescent="0.25">
      <c r="A140" s="19" t="s">
        <v>466</v>
      </c>
      <c r="B140" s="138" t="s">
        <v>743</v>
      </c>
      <c r="E140" s="95"/>
      <c r="F140" s="145"/>
    </row>
    <row r="141" spans="1:6" x14ac:dyDescent="0.25">
      <c r="A141" s="19" t="s">
        <v>467</v>
      </c>
      <c r="B141" s="138">
        <v>732.86279999999999</v>
      </c>
      <c r="E141" s="95"/>
      <c r="F141" s="145"/>
    </row>
    <row r="142" spans="1:6" x14ac:dyDescent="0.25">
      <c r="A142" s="19" t="s">
        <v>468</v>
      </c>
      <c r="B142" s="138">
        <v>6460.7039999999997</v>
      </c>
      <c r="E142" s="95"/>
      <c r="F142" s="145"/>
    </row>
    <row r="143" spans="1:6" x14ac:dyDescent="0.25">
      <c r="A143" s="19" t="s">
        <v>469</v>
      </c>
      <c r="B143" s="138">
        <v>15868.93</v>
      </c>
      <c r="E143" s="95"/>
      <c r="F143" s="145"/>
    </row>
    <row r="144" spans="1:6" x14ac:dyDescent="0.25">
      <c r="A144" s="19" t="s">
        <v>470</v>
      </c>
      <c r="B144" s="138">
        <v>55471.41</v>
      </c>
      <c r="E144" s="95"/>
      <c r="F144" s="145"/>
    </row>
    <row r="145" spans="1:6" x14ac:dyDescent="0.25">
      <c r="A145" s="19" t="s">
        <v>88</v>
      </c>
      <c r="B145" s="138">
        <v>548660.6</v>
      </c>
      <c r="E145" s="95"/>
      <c r="F145" s="145"/>
    </row>
    <row r="146" spans="1:6" x14ac:dyDescent="0.25">
      <c r="A146" s="19" t="s">
        <v>471</v>
      </c>
      <c r="B146" s="138" t="s">
        <v>743</v>
      </c>
      <c r="E146" s="95"/>
      <c r="F146" s="145"/>
    </row>
    <row r="147" spans="1:6" x14ac:dyDescent="0.25">
      <c r="A147" s="19" t="s">
        <v>472</v>
      </c>
      <c r="B147" s="138">
        <v>116840.8</v>
      </c>
      <c r="E147" s="95"/>
      <c r="F147" s="145"/>
    </row>
    <row r="148" spans="1:6" x14ac:dyDescent="0.25">
      <c r="A148" s="19" t="s">
        <v>473</v>
      </c>
      <c r="B148" s="138">
        <v>52575.040000000001</v>
      </c>
      <c r="E148" s="95"/>
      <c r="F148" s="145"/>
    </row>
    <row r="149" spans="1:6" x14ac:dyDescent="0.25">
      <c r="A149" s="19" t="s">
        <v>474</v>
      </c>
      <c r="B149" s="138">
        <v>3491.8029999999999</v>
      </c>
      <c r="E149" s="95"/>
      <c r="F149" s="145"/>
    </row>
    <row r="150" spans="1:6" x14ac:dyDescent="0.25">
      <c r="A150" s="19" t="s">
        <v>475</v>
      </c>
      <c r="B150" s="138" t="s">
        <v>743</v>
      </c>
      <c r="E150" s="95"/>
      <c r="F150" s="145"/>
    </row>
    <row r="151" spans="1:6" x14ac:dyDescent="0.25">
      <c r="A151" s="19" t="s">
        <v>476</v>
      </c>
      <c r="B151" s="138">
        <v>2807.3490000000002</v>
      </c>
      <c r="E151" s="95"/>
      <c r="F151" s="145"/>
    </row>
    <row r="152" spans="1:6" x14ac:dyDescent="0.25">
      <c r="A152" s="19" t="s">
        <v>477</v>
      </c>
      <c r="B152" s="138" t="s">
        <v>743</v>
      </c>
      <c r="E152" s="95"/>
      <c r="F152" s="145"/>
    </row>
    <row r="153" spans="1:6" x14ac:dyDescent="0.25">
      <c r="A153" s="19" t="s">
        <v>478</v>
      </c>
      <c r="B153" s="138" t="s">
        <v>743</v>
      </c>
      <c r="E153" s="95"/>
      <c r="F153" s="145"/>
    </row>
    <row r="154" spans="1:6" x14ac:dyDescent="0.25">
      <c r="A154" s="19" t="s">
        <v>726</v>
      </c>
      <c r="B154" s="138" t="s">
        <v>743</v>
      </c>
      <c r="E154" s="95"/>
      <c r="F154" s="145"/>
    </row>
    <row r="155" spans="1:6" x14ac:dyDescent="0.25">
      <c r="A155" s="19" t="s">
        <v>479</v>
      </c>
      <c r="B155" s="138">
        <v>560.81730000000005</v>
      </c>
      <c r="E155" s="95"/>
      <c r="F155" s="145"/>
    </row>
    <row r="156" spans="1:6" x14ac:dyDescent="0.25">
      <c r="A156" s="19" t="s">
        <v>480</v>
      </c>
      <c r="B156" s="138" t="s">
        <v>743</v>
      </c>
      <c r="E156" s="95"/>
      <c r="F156" s="145"/>
    </row>
    <row r="157" spans="1:6" x14ac:dyDescent="0.25">
      <c r="A157" s="19" t="s">
        <v>481</v>
      </c>
      <c r="B157" s="138" t="s">
        <v>743</v>
      </c>
      <c r="E157" s="95"/>
      <c r="F157" s="145"/>
    </row>
    <row r="158" spans="1:6" x14ac:dyDescent="0.25">
      <c r="A158" s="19" t="s">
        <v>482</v>
      </c>
      <c r="B158" s="138">
        <v>940.59349999999995</v>
      </c>
      <c r="E158" s="95"/>
      <c r="F158" s="145"/>
    </row>
    <row r="159" spans="1:6" x14ac:dyDescent="0.25">
      <c r="A159" s="19" t="s">
        <v>483</v>
      </c>
      <c r="B159" s="138">
        <v>69198.649999999994</v>
      </c>
      <c r="E159" s="95"/>
      <c r="F159" s="145"/>
    </row>
    <row r="160" spans="1:6" x14ac:dyDescent="0.25">
      <c r="A160" s="19" t="s">
        <v>484</v>
      </c>
      <c r="B160" s="138">
        <v>60279.519999999997</v>
      </c>
      <c r="E160" s="95"/>
      <c r="F160" s="145"/>
    </row>
    <row r="161" spans="1:6" x14ac:dyDescent="0.25">
      <c r="A161" s="19" t="s">
        <v>485</v>
      </c>
      <c r="B161" s="138" t="s">
        <v>743</v>
      </c>
      <c r="E161" s="95"/>
      <c r="F161" s="145"/>
    </row>
    <row r="162" spans="1:6" x14ac:dyDescent="0.25">
      <c r="A162" s="19" t="s">
        <v>486</v>
      </c>
      <c r="B162" s="138">
        <v>1507.3710000000001</v>
      </c>
      <c r="E162" s="95"/>
      <c r="F162" s="145"/>
    </row>
    <row r="163" spans="1:6" x14ac:dyDescent="0.25">
      <c r="A163" s="19" t="s">
        <v>487</v>
      </c>
      <c r="B163" s="138">
        <v>963.64329999999995</v>
      </c>
      <c r="E163" s="95"/>
      <c r="F163" s="145"/>
    </row>
    <row r="164" spans="1:6" x14ac:dyDescent="0.25">
      <c r="A164" s="19" t="s">
        <v>488</v>
      </c>
      <c r="B164" s="138">
        <v>4165.0609999999997</v>
      </c>
      <c r="E164" s="95"/>
      <c r="F164" s="145"/>
    </row>
    <row r="165" spans="1:6" x14ac:dyDescent="0.25">
      <c r="A165" s="19" t="s">
        <v>489</v>
      </c>
      <c r="B165" s="138">
        <v>1015.865</v>
      </c>
      <c r="E165" s="95"/>
      <c r="F165" s="145"/>
    </row>
    <row r="166" spans="1:6" x14ac:dyDescent="0.25">
      <c r="A166" s="19" t="s">
        <v>490</v>
      </c>
      <c r="B166" s="138">
        <v>3561.1320000000001</v>
      </c>
      <c r="E166" s="95"/>
      <c r="F166" s="145"/>
    </row>
    <row r="167" spans="1:6" x14ac:dyDescent="0.25">
      <c r="A167" s="19" t="s">
        <v>735</v>
      </c>
      <c r="B167" s="138">
        <v>10902.82</v>
      </c>
      <c r="E167" s="95"/>
      <c r="F167" s="145"/>
    </row>
    <row r="168" spans="1:6" x14ac:dyDescent="0.25">
      <c r="A168" s="19" t="s">
        <v>491</v>
      </c>
      <c r="B168" s="138">
        <v>45424.66</v>
      </c>
      <c r="E168" s="95"/>
      <c r="F168" s="145"/>
    </row>
    <row r="169" spans="1:6" x14ac:dyDescent="0.25">
      <c r="A169" s="19" t="s">
        <v>492</v>
      </c>
      <c r="B169" s="138">
        <v>1773.2329999999999</v>
      </c>
      <c r="E169" s="95"/>
      <c r="F169" s="145"/>
    </row>
    <row r="170" spans="1:6" x14ac:dyDescent="0.25">
      <c r="A170" s="19" t="s">
        <v>493</v>
      </c>
      <c r="B170" s="138">
        <v>8776.5509999999995</v>
      </c>
      <c r="E170" s="95"/>
      <c r="F170" s="145"/>
    </row>
    <row r="171" spans="1:6" x14ac:dyDescent="0.25">
      <c r="A171" s="19" t="s">
        <v>741</v>
      </c>
      <c r="B171" s="138" t="s">
        <v>743</v>
      </c>
    </row>
    <row r="172" spans="1:6" x14ac:dyDescent="0.25">
      <c r="A172" s="19" t="s">
        <v>494</v>
      </c>
      <c r="B172" s="138">
        <v>7322.4949999999999</v>
      </c>
      <c r="E172" s="95"/>
      <c r="F172" s="145"/>
    </row>
    <row r="173" spans="1:6" x14ac:dyDescent="0.25">
      <c r="A173" s="19" t="s">
        <v>495</v>
      </c>
      <c r="B173" s="138">
        <v>44860.2</v>
      </c>
      <c r="E173" s="95"/>
      <c r="F173" s="145"/>
    </row>
    <row r="174" spans="1:6" x14ac:dyDescent="0.25">
      <c r="A174" s="19" t="s">
        <v>496</v>
      </c>
      <c r="B174" s="138">
        <v>33578.22</v>
      </c>
      <c r="E174" s="95"/>
      <c r="F174" s="145"/>
    </row>
    <row r="175" spans="1:6" x14ac:dyDescent="0.25">
      <c r="A175" s="19" t="s">
        <v>497</v>
      </c>
      <c r="B175" s="138" t="s">
        <v>743</v>
      </c>
      <c r="E175" s="95"/>
      <c r="F175" s="145"/>
    </row>
    <row r="176" spans="1:6" x14ac:dyDescent="0.25">
      <c r="A176" s="19" t="s">
        <v>498</v>
      </c>
      <c r="B176" s="138">
        <v>22429.200000000001</v>
      </c>
      <c r="E176" s="95"/>
      <c r="F176" s="145"/>
    </row>
    <row r="177" spans="1:6" x14ac:dyDescent="0.25">
      <c r="A177" s="19" t="s">
        <v>499</v>
      </c>
      <c r="B177" s="138" t="s">
        <v>743</v>
      </c>
      <c r="E177" s="95"/>
      <c r="F177" s="145"/>
    </row>
    <row r="178" spans="1:6" x14ac:dyDescent="0.25">
      <c r="A178" s="19" t="s">
        <v>500</v>
      </c>
      <c r="B178" s="138">
        <v>2649.2559999999999</v>
      </c>
      <c r="E178" s="95"/>
      <c r="F178" s="145"/>
    </row>
    <row r="179" spans="1:6" x14ac:dyDescent="0.25">
      <c r="A179" s="19" t="s">
        <v>501</v>
      </c>
      <c r="B179" s="138" t="s">
        <v>743</v>
      </c>
      <c r="E179" s="95"/>
      <c r="F179" s="145"/>
    </row>
    <row r="180" spans="1:6" x14ac:dyDescent="0.25">
      <c r="A180" s="19" t="s">
        <v>502</v>
      </c>
      <c r="B180" s="138">
        <v>4295.2569999999996</v>
      </c>
      <c r="E180" s="95"/>
      <c r="F180" s="145"/>
    </row>
    <row r="181" spans="1:6" x14ac:dyDescent="0.25">
      <c r="A181" s="19" t="s">
        <v>503</v>
      </c>
      <c r="B181" s="138">
        <v>4610.6369999999997</v>
      </c>
      <c r="E181" s="95"/>
      <c r="F181" s="145"/>
    </row>
    <row r="182" spans="1:6" x14ac:dyDescent="0.25">
      <c r="A182" s="19" t="s">
        <v>504</v>
      </c>
      <c r="B182" s="138">
        <v>10362.41</v>
      </c>
      <c r="E182" s="95"/>
      <c r="F182" s="145"/>
    </row>
    <row r="183" spans="1:6" x14ac:dyDescent="0.25">
      <c r="A183" s="19" t="s">
        <v>505</v>
      </c>
      <c r="B183" s="138" t="s">
        <v>743</v>
      </c>
    </row>
    <row r="184" spans="1:6" x14ac:dyDescent="0.25">
      <c r="A184" s="19" t="s">
        <v>506</v>
      </c>
      <c r="B184" s="138">
        <v>10926.89</v>
      </c>
      <c r="E184" s="95"/>
      <c r="F184" s="145"/>
    </row>
    <row r="185" spans="1:6" x14ac:dyDescent="0.25">
      <c r="A185" s="19" t="s">
        <v>507</v>
      </c>
      <c r="B185" s="138" t="s">
        <v>743</v>
      </c>
      <c r="E185" s="95"/>
      <c r="F185" s="145"/>
    </row>
    <row r="186" spans="1:6" x14ac:dyDescent="0.25">
      <c r="A186" s="19" t="s">
        <v>508</v>
      </c>
      <c r="B186" s="138" t="s">
        <v>743</v>
      </c>
      <c r="E186" s="95"/>
      <c r="F186" s="145"/>
    </row>
    <row r="187" spans="1:6" x14ac:dyDescent="0.25">
      <c r="A187" s="19" t="s">
        <v>95</v>
      </c>
      <c r="B187" s="138">
        <v>187032.2</v>
      </c>
      <c r="E187" s="95"/>
      <c r="F187" s="145"/>
    </row>
    <row r="188" spans="1:6" x14ac:dyDescent="0.25">
      <c r="A188" s="19" t="s">
        <v>97</v>
      </c>
      <c r="B188" s="138">
        <v>211781.4</v>
      </c>
      <c r="E188" s="95"/>
      <c r="F188" s="145"/>
    </row>
    <row r="189" spans="1:6" x14ac:dyDescent="0.25">
      <c r="A189" s="19" t="s">
        <v>509</v>
      </c>
      <c r="B189" s="138" t="s">
        <v>743</v>
      </c>
      <c r="E189" s="95"/>
      <c r="F189" s="145"/>
    </row>
    <row r="190" spans="1:6" x14ac:dyDescent="0.25">
      <c r="A190" s="19" t="s">
        <v>742</v>
      </c>
      <c r="B190" s="138" t="s">
        <v>743</v>
      </c>
    </row>
    <row r="191" spans="1:6" x14ac:dyDescent="0.25">
      <c r="A191" s="19" t="s">
        <v>510</v>
      </c>
      <c r="B191" s="138">
        <v>16681.509999999998</v>
      </c>
      <c r="E191" s="95"/>
      <c r="F191" s="145"/>
    </row>
    <row r="192" spans="1:6" x14ac:dyDescent="0.25">
      <c r="A192" s="19" t="s">
        <v>511</v>
      </c>
      <c r="B192" s="138">
        <v>519.24689999999998</v>
      </c>
      <c r="E192" s="95"/>
      <c r="F192" s="145"/>
    </row>
    <row r="193" spans="1:6" x14ac:dyDescent="0.25">
      <c r="A193" s="19" t="s">
        <v>512</v>
      </c>
      <c r="B193" s="138" t="s">
        <v>743</v>
      </c>
      <c r="E193" s="95"/>
      <c r="F193" s="145"/>
    </row>
    <row r="194" spans="1:6" x14ac:dyDescent="0.25">
      <c r="A194" s="19" t="s">
        <v>514</v>
      </c>
      <c r="B194" s="138">
        <v>3891.096</v>
      </c>
      <c r="E194" s="95"/>
      <c r="F194" s="145"/>
    </row>
    <row r="195" spans="1:6" x14ac:dyDescent="0.25">
      <c r="A195" s="19" t="s">
        <v>515</v>
      </c>
      <c r="B195" s="138">
        <v>20175.62</v>
      </c>
      <c r="E195" s="95"/>
      <c r="F195" s="145"/>
    </row>
    <row r="196" spans="1:6" x14ac:dyDescent="0.25">
      <c r="A196" s="19" t="s">
        <v>516</v>
      </c>
      <c r="B196" s="138">
        <v>562.92550000000006</v>
      </c>
      <c r="E196" s="95"/>
      <c r="F196" s="145"/>
    </row>
    <row r="197" spans="1:6" x14ac:dyDescent="0.25">
      <c r="A197" s="19" t="s">
        <v>517</v>
      </c>
      <c r="B197" s="138">
        <v>60146.86</v>
      </c>
      <c r="E197" s="95"/>
      <c r="F197" s="145"/>
    </row>
    <row r="198" spans="1:6" x14ac:dyDescent="0.25">
      <c r="A198" s="19" t="s">
        <v>518</v>
      </c>
      <c r="B198" s="138" t="s">
        <v>743</v>
      </c>
      <c r="E198" s="95"/>
      <c r="F198" s="145"/>
    </row>
    <row r="199" spans="1:6" x14ac:dyDescent="0.25">
      <c r="A199" s="19" t="s">
        <v>519</v>
      </c>
      <c r="B199" s="142" t="s">
        <v>743</v>
      </c>
      <c r="E199" s="95"/>
      <c r="F199" s="145"/>
    </row>
    <row r="200" spans="1:6" x14ac:dyDescent="0.25">
      <c r="A200" s="64" t="s">
        <v>285</v>
      </c>
      <c r="B200" s="139">
        <v>66353645.297200017</v>
      </c>
    </row>
    <row r="201" spans="1:6" x14ac:dyDescent="0.25">
      <c r="A201" s="48" t="s">
        <v>129</v>
      </c>
    </row>
    <row r="202" spans="1:6" x14ac:dyDescent="0.25">
      <c r="A202" s="114" t="s">
        <v>745</v>
      </c>
    </row>
  </sheetData>
  <sortState ref="D4:E199">
    <sortCondition ref="D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workbookViewId="0"/>
  </sheetViews>
  <sheetFormatPr baseColWidth="10" defaultRowHeight="15" x14ac:dyDescent="0.25"/>
  <cols>
    <col min="1" max="1" width="6.42578125" style="2" customWidth="1"/>
    <col min="2" max="2" width="18.140625" style="2" customWidth="1"/>
    <col min="3" max="3" width="13" style="2" customWidth="1"/>
    <col min="4" max="4" width="15.5703125" style="2" customWidth="1"/>
    <col min="5" max="5" width="12.5703125" style="2" customWidth="1"/>
    <col min="6" max="6" width="15.5703125" style="2" customWidth="1"/>
    <col min="7" max="7" width="12.85546875" style="2" bestFit="1" customWidth="1"/>
    <col min="8" max="8" width="11.42578125" style="2"/>
    <col min="9" max="9" width="12.85546875" style="2" bestFit="1" customWidth="1"/>
    <col min="10" max="10" width="11.7109375" style="2" bestFit="1" customWidth="1"/>
    <col min="11" max="16384" width="11.42578125" style="2"/>
  </cols>
  <sheetData>
    <row r="1" spans="1:10" x14ac:dyDescent="0.25">
      <c r="A1" s="1" t="s">
        <v>292</v>
      </c>
      <c r="H1" s="117"/>
      <c r="J1" s="117"/>
    </row>
    <row r="2" spans="1:10" x14ac:dyDescent="0.25">
      <c r="A2" s="1"/>
      <c r="H2" s="117"/>
      <c r="I2" s="95"/>
      <c r="J2" s="117"/>
    </row>
    <row r="3" spans="1:10" ht="45" x14ac:dyDescent="0.25">
      <c r="A3" s="63"/>
      <c r="B3" s="63" t="s">
        <v>279</v>
      </c>
      <c r="C3" s="63" t="s">
        <v>160</v>
      </c>
      <c r="D3" s="63" t="s">
        <v>280</v>
      </c>
      <c r="H3" s="117"/>
      <c r="I3" s="95"/>
      <c r="J3" s="117"/>
    </row>
    <row r="4" spans="1:10" x14ac:dyDescent="0.25">
      <c r="A4" s="64">
        <v>1</v>
      </c>
      <c r="B4" s="65" t="s">
        <v>105</v>
      </c>
      <c r="C4" s="66">
        <v>822890.51</v>
      </c>
      <c r="D4" s="67">
        <f>C4/$C$15*100</f>
        <v>13.2056176982866</v>
      </c>
      <c r="E4" s="112"/>
      <c r="H4" s="117"/>
      <c r="I4" s="95"/>
      <c r="J4" s="117"/>
    </row>
    <row r="5" spans="1:10" x14ac:dyDescent="0.25">
      <c r="A5" s="64">
        <v>2</v>
      </c>
      <c r="B5" s="65" t="s">
        <v>106</v>
      </c>
      <c r="C5" s="66">
        <v>770558.86</v>
      </c>
      <c r="D5" s="67">
        <f t="shared" ref="D5:D15" si="0">C5/$C$15*100</f>
        <v>12.365807595943167</v>
      </c>
      <c r="E5" s="112"/>
      <c r="J5" s="117"/>
    </row>
    <row r="6" spans="1:10" x14ac:dyDescent="0.25">
      <c r="A6" s="64">
        <v>3</v>
      </c>
      <c r="B6" s="65" t="s">
        <v>100</v>
      </c>
      <c r="C6" s="66">
        <v>617804.22</v>
      </c>
      <c r="D6" s="67">
        <f t="shared" si="0"/>
        <v>9.914425118000386</v>
      </c>
      <c r="E6" s="112"/>
      <c r="G6" s="112"/>
      <c r="J6" s="117"/>
    </row>
    <row r="7" spans="1:10" x14ac:dyDescent="0.25">
      <c r="A7" s="64">
        <v>4</v>
      </c>
      <c r="B7" s="65" t="s">
        <v>101</v>
      </c>
      <c r="C7" s="66">
        <v>285889.65000000002</v>
      </c>
      <c r="D7" s="67">
        <f t="shared" si="0"/>
        <v>4.5879122142227189</v>
      </c>
      <c r="E7" s="112"/>
      <c r="J7" s="117"/>
    </row>
    <row r="8" spans="1:10" x14ac:dyDescent="0.25">
      <c r="A8" s="64">
        <v>5</v>
      </c>
      <c r="B8" s="65" t="s">
        <v>107</v>
      </c>
      <c r="C8" s="66">
        <v>283462.23</v>
      </c>
      <c r="D8" s="67">
        <f t="shared" si="0"/>
        <v>4.548957359204187</v>
      </c>
      <c r="E8" s="112"/>
      <c r="J8" s="117"/>
    </row>
    <row r="9" spans="1:10" x14ac:dyDescent="0.25">
      <c r="A9" s="64">
        <v>6</v>
      </c>
      <c r="B9" s="65" t="s">
        <v>102</v>
      </c>
      <c r="C9" s="66">
        <v>247064.81</v>
      </c>
      <c r="D9" s="67">
        <f t="shared" si="0"/>
        <v>3.9648572779868565</v>
      </c>
      <c r="E9" s="112"/>
      <c r="J9" s="117"/>
    </row>
    <row r="10" spans="1:10" x14ac:dyDescent="0.25">
      <c r="A10" s="64">
        <v>7</v>
      </c>
      <c r="B10" s="65" t="s">
        <v>109</v>
      </c>
      <c r="C10" s="66">
        <v>246299.24</v>
      </c>
      <c r="D10" s="67">
        <f t="shared" si="0"/>
        <v>3.9525715308328673</v>
      </c>
      <c r="E10" s="112"/>
      <c r="J10" s="117"/>
    </row>
    <row r="11" spans="1:10" x14ac:dyDescent="0.25">
      <c r="A11" s="64">
        <v>8</v>
      </c>
      <c r="B11" s="65" t="s">
        <v>281</v>
      </c>
      <c r="C11" s="66">
        <v>145545.51</v>
      </c>
      <c r="D11" s="67">
        <f t="shared" si="0"/>
        <v>2.3356914916446776</v>
      </c>
      <c r="E11" s="112"/>
    </row>
    <row r="12" spans="1:10" x14ac:dyDescent="0.25">
      <c r="A12" s="64">
        <v>9</v>
      </c>
      <c r="B12" s="65" t="s">
        <v>672</v>
      </c>
      <c r="C12" s="66">
        <v>125273.26</v>
      </c>
      <c r="D12" s="67">
        <f t="shared" si="0"/>
        <v>2.010365606692996</v>
      </c>
      <c r="E12" s="112"/>
    </row>
    <row r="13" spans="1:10" x14ac:dyDescent="0.25">
      <c r="A13" s="64">
        <v>10</v>
      </c>
      <c r="B13" s="65" t="s">
        <v>283</v>
      </c>
      <c r="C13" s="66">
        <v>117670.02</v>
      </c>
      <c r="D13" s="67">
        <f t="shared" si="0"/>
        <v>1.888350004996094</v>
      </c>
      <c r="E13" s="112"/>
      <c r="J13" s="117"/>
    </row>
    <row r="14" spans="1:10" x14ac:dyDescent="0.25">
      <c r="A14" s="68"/>
      <c r="B14" s="65" t="s">
        <v>284</v>
      </c>
      <c r="C14" s="66">
        <v>2568908.7400000035</v>
      </c>
      <c r="D14" s="67">
        <f t="shared" si="0"/>
        <v>41.225444102189464</v>
      </c>
      <c r="E14" s="112"/>
      <c r="F14" s="57"/>
      <c r="J14" s="151"/>
    </row>
    <row r="15" spans="1:10" x14ac:dyDescent="0.25">
      <c r="A15" s="58"/>
      <c r="B15" s="64" t="s">
        <v>285</v>
      </c>
      <c r="C15" s="62">
        <f>SUM(C4:C14)</f>
        <v>6231367.0500000026</v>
      </c>
      <c r="D15" s="69">
        <f t="shared" si="0"/>
        <v>100</v>
      </c>
      <c r="J15" s="151"/>
    </row>
    <row r="16" spans="1:10" x14ac:dyDescent="0.25">
      <c r="A16" s="48" t="s">
        <v>297</v>
      </c>
      <c r="B16" s="70"/>
      <c r="C16" s="71"/>
      <c r="D16" s="72"/>
      <c r="J16" s="117"/>
    </row>
    <row r="17" spans="1:10" x14ac:dyDescent="0.25">
      <c r="A17" s="48" t="s">
        <v>129</v>
      </c>
      <c r="B17" s="70"/>
      <c r="C17" s="71"/>
      <c r="D17" s="72"/>
      <c r="J17" s="117"/>
    </row>
    <row r="18" spans="1:10" x14ac:dyDescent="0.25">
      <c r="A18" s="39" t="s">
        <v>745</v>
      </c>
      <c r="B18" s="70"/>
      <c r="C18" s="71"/>
      <c r="D18" s="72"/>
      <c r="J18" s="117"/>
    </row>
    <row r="19" spans="1:10" x14ac:dyDescent="0.25">
      <c r="A19" s="57"/>
      <c r="B19" s="70"/>
      <c r="C19" s="71"/>
      <c r="D19" s="72"/>
      <c r="J19" s="117"/>
    </row>
    <row r="20" spans="1:10" x14ac:dyDescent="0.25">
      <c r="A20" s="1" t="s">
        <v>293</v>
      </c>
      <c r="J20" s="117"/>
    </row>
    <row r="21" spans="1:10" x14ac:dyDescent="0.25">
      <c r="J21" s="117"/>
    </row>
    <row r="22" spans="1:10" ht="45" x14ac:dyDescent="0.25">
      <c r="A22" s="63"/>
      <c r="B22" s="63" t="s">
        <v>286</v>
      </c>
      <c r="C22" s="63" t="s">
        <v>287</v>
      </c>
      <c r="D22" s="63" t="s">
        <v>288</v>
      </c>
      <c r="G22" s="117"/>
      <c r="H22" s="95"/>
      <c r="J22" s="117"/>
    </row>
    <row r="23" spans="1:10" x14ac:dyDescent="0.25">
      <c r="A23" s="64">
        <v>1</v>
      </c>
      <c r="B23" s="65" t="s">
        <v>88</v>
      </c>
      <c r="C23" s="66">
        <v>548364.02</v>
      </c>
      <c r="D23" s="67">
        <f>C23/$C$34*100</f>
        <v>12.321497556183825</v>
      </c>
      <c r="E23" s="112"/>
      <c r="G23" s="117"/>
      <c r="H23" s="95"/>
      <c r="J23" s="117"/>
    </row>
    <row r="24" spans="1:10" x14ac:dyDescent="0.25">
      <c r="A24" s="64">
        <v>2</v>
      </c>
      <c r="B24" s="65" t="s">
        <v>93</v>
      </c>
      <c r="C24" s="66">
        <v>517934.58</v>
      </c>
      <c r="D24" s="67">
        <f t="shared" ref="D24:D33" si="1">C24/$C$34*100</f>
        <v>11.637761466795533</v>
      </c>
      <c r="E24" s="112"/>
      <c r="G24" s="117"/>
      <c r="H24" s="95"/>
      <c r="J24" s="117"/>
    </row>
    <row r="25" spans="1:10" x14ac:dyDescent="0.25">
      <c r="A25" s="64">
        <v>3</v>
      </c>
      <c r="B25" s="65" t="s">
        <v>94</v>
      </c>
      <c r="C25" s="66">
        <v>472321.26</v>
      </c>
      <c r="D25" s="67">
        <f t="shared" si="1"/>
        <v>10.612850293904522</v>
      </c>
      <c r="E25" s="112"/>
      <c r="G25" s="117"/>
      <c r="H25" s="95"/>
      <c r="J25" s="117"/>
    </row>
    <row r="26" spans="1:10" x14ac:dyDescent="0.25">
      <c r="A26" s="64">
        <v>4</v>
      </c>
      <c r="B26" s="65" t="s">
        <v>97</v>
      </c>
      <c r="C26" s="66">
        <v>211770.82</v>
      </c>
      <c r="D26" s="67">
        <f t="shared" si="1"/>
        <v>4.7583968785936115</v>
      </c>
      <c r="E26" s="112"/>
      <c r="G26" s="117"/>
      <c r="H26" s="95"/>
      <c r="J26" s="117"/>
    </row>
    <row r="27" spans="1:10" x14ac:dyDescent="0.25">
      <c r="A27" s="64">
        <v>5</v>
      </c>
      <c r="B27" s="65" t="s">
        <v>89</v>
      </c>
      <c r="C27" s="66">
        <v>202066.12</v>
      </c>
      <c r="D27" s="67">
        <f t="shared" si="1"/>
        <v>4.5403365519268517</v>
      </c>
      <c r="E27" s="112"/>
      <c r="G27" s="117"/>
      <c r="H27" s="95"/>
      <c r="J27" s="117"/>
    </row>
    <row r="28" spans="1:10" x14ac:dyDescent="0.25">
      <c r="A28" s="64">
        <v>6</v>
      </c>
      <c r="B28" s="65" t="s">
        <v>95</v>
      </c>
      <c r="C28" s="66">
        <v>186933.18</v>
      </c>
      <c r="D28" s="67">
        <f t="shared" si="1"/>
        <v>4.2003060677461495</v>
      </c>
      <c r="E28" s="112"/>
      <c r="H28" s="95"/>
      <c r="J28" s="117"/>
    </row>
    <row r="29" spans="1:10" x14ac:dyDescent="0.25">
      <c r="A29" s="64">
        <v>7</v>
      </c>
      <c r="B29" s="65" t="s">
        <v>90</v>
      </c>
      <c r="C29" s="66">
        <v>163023.65</v>
      </c>
      <c r="D29" s="67">
        <f t="shared" si="1"/>
        <v>3.6630694790573002</v>
      </c>
      <c r="E29" s="112"/>
      <c r="H29" s="95"/>
      <c r="J29" s="117"/>
    </row>
    <row r="30" spans="1:10" x14ac:dyDescent="0.25">
      <c r="A30" s="64">
        <v>8</v>
      </c>
      <c r="B30" s="65" t="s">
        <v>289</v>
      </c>
      <c r="C30" s="66">
        <v>145636.43</v>
      </c>
      <c r="D30" s="67">
        <f t="shared" si="1"/>
        <v>3.2723863180088597</v>
      </c>
      <c r="E30" s="112"/>
      <c r="G30" s="117"/>
      <c r="H30" s="95"/>
      <c r="J30" s="117"/>
    </row>
    <row r="31" spans="1:10" x14ac:dyDescent="0.25">
      <c r="A31" s="64">
        <v>9</v>
      </c>
      <c r="B31" s="65" t="s">
        <v>472</v>
      </c>
      <c r="C31" s="66">
        <v>116654.19</v>
      </c>
      <c r="D31" s="67">
        <f t="shared" si="1"/>
        <v>2.621168174023532</v>
      </c>
      <c r="E31" s="112"/>
      <c r="G31" s="151"/>
      <c r="H31" s="150"/>
      <c r="J31" s="152"/>
    </row>
    <row r="32" spans="1:10" x14ac:dyDescent="0.25">
      <c r="A32" s="64">
        <v>10</v>
      </c>
      <c r="B32" s="65" t="s">
        <v>291</v>
      </c>
      <c r="C32" s="66">
        <v>100372.94</v>
      </c>
      <c r="D32" s="67">
        <f t="shared" si="1"/>
        <v>2.2553356708505157</v>
      </c>
      <c r="E32" s="112"/>
      <c r="H32" s="151"/>
      <c r="I32" s="150"/>
      <c r="J32" s="117"/>
    </row>
    <row r="33" spans="1:10" x14ac:dyDescent="0.25">
      <c r="A33" s="68"/>
      <c r="B33" s="65" t="s">
        <v>98</v>
      </c>
      <c r="C33" s="66">
        <v>1785388.4900000007</v>
      </c>
      <c r="D33" s="67">
        <f t="shared" si="1"/>
        <v>40.116891542909286</v>
      </c>
      <c r="E33" s="112"/>
      <c r="H33" s="117"/>
      <c r="I33" s="95"/>
      <c r="J33" s="117"/>
    </row>
    <row r="34" spans="1:10" x14ac:dyDescent="0.25">
      <c r="A34" s="58"/>
      <c r="B34" s="64" t="s">
        <v>285</v>
      </c>
      <c r="C34" s="62">
        <f>SUM(C23:C33)</f>
        <v>4450465.6800000016</v>
      </c>
      <c r="D34" s="69">
        <f>SUM(D23:D33)</f>
        <v>99.999999999999986</v>
      </c>
      <c r="H34" s="117"/>
      <c r="I34" s="95"/>
      <c r="J34" s="117"/>
    </row>
    <row r="35" spans="1:10" x14ac:dyDescent="0.25">
      <c r="A35" s="48" t="s">
        <v>297</v>
      </c>
      <c r="H35" s="117"/>
      <c r="I35" s="95"/>
      <c r="J35" s="117"/>
    </row>
    <row r="36" spans="1:10" x14ac:dyDescent="0.25">
      <c r="A36" s="48" t="s">
        <v>129</v>
      </c>
      <c r="H36" s="117"/>
      <c r="I36" s="95"/>
      <c r="J36" s="117"/>
    </row>
    <row r="37" spans="1:10" x14ac:dyDescent="0.25">
      <c r="A37" s="39" t="s">
        <v>745</v>
      </c>
      <c r="H37" s="117"/>
      <c r="I37" s="95"/>
      <c r="J37" s="117"/>
    </row>
    <row r="38" spans="1:10" x14ac:dyDescent="0.25">
      <c r="H38" s="117"/>
      <c r="I38" s="95"/>
      <c r="J38" s="117"/>
    </row>
    <row r="39" spans="1:10" x14ac:dyDescent="0.25">
      <c r="H39" s="117"/>
      <c r="I39" s="95"/>
      <c r="J39" s="117"/>
    </row>
    <row r="40" spans="1:10" x14ac:dyDescent="0.25">
      <c r="H40" s="117"/>
      <c r="I40" s="95"/>
      <c r="J40" s="117"/>
    </row>
    <row r="41" spans="1:10" x14ac:dyDescent="0.25">
      <c r="H41" s="117"/>
      <c r="I41" s="95"/>
      <c r="J41" s="117"/>
    </row>
    <row r="42" spans="1:10" x14ac:dyDescent="0.25">
      <c r="H42" s="117"/>
      <c r="I42" s="95"/>
      <c r="J42" s="117"/>
    </row>
    <row r="43" spans="1:10" x14ac:dyDescent="0.25">
      <c r="H43" s="117"/>
      <c r="I43" s="95"/>
      <c r="J43" s="117"/>
    </row>
    <row r="44" spans="1:10" x14ac:dyDescent="0.25">
      <c r="H44" s="117"/>
      <c r="I44" s="95"/>
      <c r="J44" s="117"/>
    </row>
    <row r="45" spans="1:10" x14ac:dyDescent="0.25">
      <c r="H45" s="117"/>
      <c r="I45" s="95"/>
      <c r="J45" s="117"/>
    </row>
    <row r="46" spans="1:10" x14ac:dyDescent="0.25">
      <c r="H46" s="117"/>
      <c r="I46" s="95"/>
      <c r="J46" s="117"/>
    </row>
    <row r="47" spans="1:10" x14ac:dyDescent="0.25">
      <c r="H47" s="117"/>
      <c r="I47" s="95"/>
      <c r="J47" s="117"/>
    </row>
    <row r="48" spans="1:10" x14ac:dyDescent="0.25">
      <c r="H48" s="117"/>
      <c r="I48" s="95"/>
      <c r="J48" s="117"/>
    </row>
    <row r="49" spans="8:10" x14ac:dyDescent="0.25">
      <c r="H49" s="117"/>
      <c r="I49" s="95"/>
      <c r="J49" s="117"/>
    </row>
    <row r="50" spans="8:10" x14ac:dyDescent="0.25">
      <c r="H50" s="117"/>
      <c r="I50" s="95"/>
      <c r="J50" s="117"/>
    </row>
    <row r="51" spans="8:10" x14ac:dyDescent="0.25">
      <c r="H51" s="117"/>
      <c r="I51" s="95"/>
      <c r="J51" s="117"/>
    </row>
    <row r="52" spans="8:10" x14ac:dyDescent="0.25">
      <c r="H52" s="117"/>
      <c r="I52" s="95"/>
      <c r="J52" s="117"/>
    </row>
    <row r="53" spans="8:10" x14ac:dyDescent="0.25">
      <c r="H53" s="117"/>
      <c r="I53" s="95"/>
      <c r="J53" s="117"/>
    </row>
    <row r="54" spans="8:10" x14ac:dyDescent="0.25">
      <c r="H54" s="117"/>
      <c r="I54" s="95"/>
      <c r="J54" s="117"/>
    </row>
    <row r="55" spans="8:10" x14ac:dyDescent="0.25">
      <c r="H55" s="117"/>
      <c r="I55" s="95"/>
      <c r="J55" s="117"/>
    </row>
    <row r="56" spans="8:10" x14ac:dyDescent="0.25">
      <c r="H56" s="117"/>
      <c r="I56" s="95"/>
      <c r="J56" s="117"/>
    </row>
    <row r="57" spans="8:10" x14ac:dyDescent="0.25">
      <c r="H57" s="117"/>
      <c r="I57" s="95"/>
      <c r="J57" s="117"/>
    </row>
    <row r="58" spans="8:10" x14ac:dyDescent="0.25">
      <c r="H58" s="117"/>
      <c r="I58" s="95"/>
      <c r="J58" s="117"/>
    </row>
    <row r="59" spans="8:10" x14ac:dyDescent="0.25">
      <c r="H59" s="117"/>
      <c r="I59" s="95"/>
      <c r="J59" s="117"/>
    </row>
    <row r="60" spans="8:10" x14ac:dyDescent="0.25">
      <c r="H60" s="117"/>
      <c r="I60" s="95"/>
      <c r="J60" s="117"/>
    </row>
    <row r="61" spans="8:10" x14ac:dyDescent="0.25">
      <c r="H61" s="117"/>
      <c r="I61" s="95"/>
      <c r="J61" s="117"/>
    </row>
    <row r="62" spans="8:10" x14ac:dyDescent="0.25">
      <c r="H62" s="117"/>
      <c r="I62" s="95"/>
      <c r="J62" s="117"/>
    </row>
    <row r="63" spans="8:10" x14ac:dyDescent="0.25">
      <c r="H63" s="117"/>
      <c r="I63" s="95"/>
      <c r="J63" s="117"/>
    </row>
    <row r="64" spans="8:10" x14ac:dyDescent="0.25">
      <c r="H64" s="117"/>
      <c r="I64" s="95"/>
      <c r="J64" s="117"/>
    </row>
    <row r="65" spans="8:10" x14ac:dyDescent="0.25">
      <c r="H65" s="117"/>
      <c r="I65" s="95"/>
      <c r="J65" s="117"/>
    </row>
    <row r="66" spans="8:10" x14ac:dyDescent="0.25">
      <c r="H66" s="117"/>
      <c r="I66" s="95"/>
      <c r="J66" s="117"/>
    </row>
    <row r="67" spans="8:10" x14ac:dyDescent="0.25">
      <c r="H67" s="117"/>
      <c r="I67" s="95"/>
      <c r="J67" s="117"/>
    </row>
    <row r="68" spans="8:10" x14ac:dyDescent="0.25">
      <c r="H68" s="117"/>
      <c r="I68" s="95"/>
      <c r="J68" s="117"/>
    </row>
    <row r="69" spans="8:10" x14ac:dyDescent="0.25">
      <c r="H69" s="117"/>
      <c r="I69" s="95"/>
      <c r="J69" s="117"/>
    </row>
    <row r="70" spans="8:10" x14ac:dyDescent="0.25">
      <c r="H70" s="117"/>
      <c r="I70" s="95"/>
      <c r="J70" s="117"/>
    </row>
    <row r="71" spans="8:10" x14ac:dyDescent="0.25">
      <c r="H71" s="117"/>
      <c r="I71" s="95"/>
      <c r="J71" s="117"/>
    </row>
    <row r="72" spans="8:10" x14ac:dyDescent="0.25">
      <c r="H72" s="117"/>
      <c r="I72" s="95"/>
      <c r="J72" s="117"/>
    </row>
    <row r="73" spans="8:10" x14ac:dyDescent="0.25">
      <c r="H73" s="117"/>
      <c r="I73" s="95"/>
      <c r="J73" s="117"/>
    </row>
    <row r="74" spans="8:10" x14ac:dyDescent="0.25">
      <c r="H74" s="117"/>
      <c r="I74" s="95"/>
      <c r="J74" s="117"/>
    </row>
    <row r="75" spans="8:10" x14ac:dyDescent="0.25">
      <c r="H75" s="117"/>
      <c r="I75" s="95"/>
      <c r="J75" s="117"/>
    </row>
    <row r="76" spans="8:10" x14ac:dyDescent="0.25">
      <c r="H76" s="117"/>
      <c r="I76" s="95"/>
      <c r="J76" s="117"/>
    </row>
    <row r="77" spans="8:10" x14ac:dyDescent="0.25">
      <c r="H77" s="117"/>
      <c r="I77" s="95"/>
      <c r="J77" s="117"/>
    </row>
    <row r="78" spans="8:10" x14ac:dyDescent="0.25">
      <c r="H78" s="117"/>
      <c r="I78" s="95"/>
      <c r="J78" s="117"/>
    </row>
    <row r="79" spans="8:10" x14ac:dyDescent="0.25">
      <c r="H79" s="117"/>
      <c r="I79" s="95"/>
      <c r="J79" s="117"/>
    </row>
    <row r="80" spans="8:10" x14ac:dyDescent="0.25">
      <c r="H80" s="117"/>
      <c r="I80" s="95"/>
      <c r="J80" s="117"/>
    </row>
    <row r="81" spans="8:10" x14ac:dyDescent="0.25">
      <c r="H81" s="117"/>
      <c r="I81" s="95"/>
      <c r="J81" s="117"/>
    </row>
    <row r="82" spans="8:10" x14ac:dyDescent="0.25">
      <c r="H82" s="117"/>
      <c r="I82" s="95"/>
      <c r="J82" s="117"/>
    </row>
    <row r="83" spans="8:10" x14ac:dyDescent="0.25">
      <c r="H83" s="117"/>
      <c r="I83" s="95"/>
      <c r="J83" s="117"/>
    </row>
    <row r="84" spans="8:10" x14ac:dyDescent="0.25">
      <c r="H84" s="117"/>
      <c r="I84" s="95"/>
      <c r="J84" s="117"/>
    </row>
    <row r="85" spans="8:10" x14ac:dyDescent="0.25">
      <c r="H85" s="117"/>
      <c r="I85" s="95"/>
      <c r="J85" s="117"/>
    </row>
    <row r="86" spans="8:10" x14ac:dyDescent="0.25">
      <c r="H86" s="117"/>
      <c r="I86" s="95"/>
      <c r="J86" s="117"/>
    </row>
    <row r="87" spans="8:10" x14ac:dyDescent="0.25">
      <c r="H87" s="117"/>
      <c r="I87" s="95"/>
      <c r="J87" s="117"/>
    </row>
    <row r="88" spans="8:10" x14ac:dyDescent="0.25">
      <c r="H88" s="117"/>
      <c r="I88" s="95"/>
      <c r="J88" s="117"/>
    </row>
    <row r="89" spans="8:10" x14ac:dyDescent="0.25">
      <c r="H89" s="117"/>
      <c r="I89" s="95"/>
      <c r="J89" s="117"/>
    </row>
    <row r="90" spans="8:10" x14ac:dyDescent="0.25">
      <c r="H90" s="117"/>
      <c r="I90" s="95"/>
      <c r="J90" s="117"/>
    </row>
    <row r="91" spans="8:10" x14ac:dyDescent="0.25">
      <c r="H91" s="117"/>
      <c r="I91" s="95"/>
      <c r="J91" s="117"/>
    </row>
    <row r="92" spans="8:10" x14ac:dyDescent="0.25">
      <c r="H92" s="117"/>
      <c r="I92" s="95"/>
      <c r="J92" s="117"/>
    </row>
    <row r="93" spans="8:10" x14ac:dyDescent="0.25">
      <c r="H93" s="117"/>
      <c r="I93" s="95"/>
      <c r="J93" s="117"/>
    </row>
    <row r="94" spans="8:10" x14ac:dyDescent="0.25">
      <c r="H94" s="117"/>
      <c r="I94" s="95"/>
      <c r="J94" s="117"/>
    </row>
    <row r="95" spans="8:10" x14ac:dyDescent="0.25">
      <c r="H95" s="117"/>
      <c r="I95" s="95"/>
      <c r="J95" s="117"/>
    </row>
    <row r="96" spans="8:10" x14ac:dyDescent="0.25">
      <c r="H96" s="117"/>
      <c r="I96" s="95"/>
      <c r="J96" s="117"/>
    </row>
    <row r="97" spans="8:10" x14ac:dyDescent="0.25">
      <c r="H97" s="117"/>
      <c r="I97" s="95"/>
      <c r="J97" s="117"/>
    </row>
    <row r="98" spans="8:10" x14ac:dyDescent="0.25">
      <c r="H98" s="117"/>
      <c r="I98" s="95"/>
      <c r="J98" s="117"/>
    </row>
    <row r="99" spans="8:10" x14ac:dyDescent="0.25">
      <c r="H99" s="117"/>
      <c r="I99" s="95"/>
      <c r="J99" s="117"/>
    </row>
    <row r="100" spans="8:10" x14ac:dyDescent="0.25">
      <c r="H100" s="117"/>
      <c r="I100" s="95"/>
      <c r="J100" s="117"/>
    </row>
    <row r="101" spans="8:10" x14ac:dyDescent="0.25">
      <c r="H101" s="117"/>
      <c r="I101" s="95"/>
      <c r="J101" s="117"/>
    </row>
    <row r="102" spans="8:10" x14ac:dyDescent="0.25">
      <c r="H102" s="117"/>
      <c r="I102" s="95"/>
      <c r="J102" s="117"/>
    </row>
    <row r="103" spans="8:10" x14ac:dyDescent="0.25">
      <c r="H103" s="117"/>
      <c r="I103" s="95"/>
      <c r="J103" s="117"/>
    </row>
    <row r="104" spans="8:10" x14ac:dyDescent="0.25">
      <c r="H104" s="117"/>
      <c r="I104" s="95"/>
      <c r="J104" s="117"/>
    </row>
    <row r="105" spans="8:10" x14ac:dyDescent="0.25">
      <c r="H105" s="117"/>
      <c r="I105" s="95"/>
      <c r="J105" s="117"/>
    </row>
    <row r="106" spans="8:10" x14ac:dyDescent="0.25">
      <c r="H106" s="117"/>
      <c r="I106" s="95"/>
      <c r="J106" s="117"/>
    </row>
    <row r="107" spans="8:10" x14ac:dyDescent="0.25">
      <c r="H107" s="117"/>
      <c r="I107" s="95"/>
      <c r="J107" s="117"/>
    </row>
    <row r="108" spans="8:10" x14ac:dyDescent="0.25">
      <c r="H108" s="117"/>
      <c r="I108" s="95"/>
      <c r="J108" s="117"/>
    </row>
    <row r="109" spans="8:10" x14ac:dyDescent="0.25">
      <c r="H109" s="117"/>
      <c r="I109" s="95"/>
      <c r="J109" s="117"/>
    </row>
    <row r="110" spans="8:10" x14ac:dyDescent="0.25">
      <c r="H110" s="117"/>
      <c r="I110" s="95"/>
      <c r="J110" s="117"/>
    </row>
    <row r="111" spans="8:10" x14ac:dyDescent="0.25">
      <c r="H111" s="117"/>
      <c r="I111" s="95"/>
      <c r="J111" s="117"/>
    </row>
    <row r="112" spans="8:10" x14ac:dyDescent="0.25">
      <c r="H112" s="117"/>
      <c r="I112" s="95"/>
      <c r="J112" s="117"/>
    </row>
    <row r="113" spans="8:10" x14ac:dyDescent="0.25">
      <c r="H113" s="117"/>
      <c r="I113" s="95"/>
      <c r="J113" s="117"/>
    </row>
    <row r="114" spans="8:10" x14ac:dyDescent="0.25">
      <c r="H114" s="117"/>
      <c r="I114" s="95"/>
      <c r="J114" s="117"/>
    </row>
    <row r="115" spans="8:10" x14ac:dyDescent="0.25">
      <c r="H115" s="117"/>
      <c r="I115" s="95"/>
      <c r="J115" s="117"/>
    </row>
    <row r="116" spans="8:10" x14ac:dyDescent="0.25">
      <c r="H116" s="117"/>
      <c r="I116" s="95"/>
      <c r="J116" s="117"/>
    </row>
    <row r="117" spans="8:10" x14ac:dyDescent="0.25">
      <c r="H117" s="117"/>
      <c r="I117" s="95"/>
      <c r="J117" s="117"/>
    </row>
    <row r="118" spans="8:10" x14ac:dyDescent="0.25">
      <c r="H118" s="117"/>
      <c r="I118" s="95"/>
      <c r="J118" s="117"/>
    </row>
    <row r="119" spans="8:10" x14ac:dyDescent="0.25">
      <c r="H119" s="117"/>
      <c r="I119" s="95"/>
      <c r="J119" s="117"/>
    </row>
    <row r="120" spans="8:10" x14ac:dyDescent="0.25">
      <c r="H120" s="117"/>
      <c r="I120" s="95"/>
      <c r="J120" s="117"/>
    </row>
    <row r="121" spans="8:10" x14ac:dyDescent="0.25">
      <c r="H121" s="117"/>
      <c r="I121" s="95"/>
      <c r="J121" s="117"/>
    </row>
    <row r="122" spans="8:10" x14ac:dyDescent="0.25">
      <c r="H122" s="117"/>
      <c r="I122" s="95"/>
      <c r="J122" s="117"/>
    </row>
    <row r="123" spans="8:10" x14ac:dyDescent="0.25">
      <c r="H123" s="117"/>
      <c r="I123" s="95"/>
      <c r="J123" s="117"/>
    </row>
    <row r="124" spans="8:10" x14ac:dyDescent="0.25">
      <c r="H124" s="117"/>
      <c r="I124" s="95"/>
      <c r="J124" s="117"/>
    </row>
    <row r="125" spans="8:10" x14ac:dyDescent="0.25">
      <c r="H125" s="117"/>
      <c r="I125" s="95"/>
      <c r="J125" s="117"/>
    </row>
    <row r="126" spans="8:10" x14ac:dyDescent="0.25">
      <c r="H126" s="117"/>
      <c r="I126" s="95"/>
      <c r="J126" s="117"/>
    </row>
    <row r="127" spans="8:10" x14ac:dyDescent="0.25">
      <c r="H127" s="117"/>
      <c r="I127" s="95"/>
      <c r="J127" s="117"/>
    </row>
    <row r="128" spans="8:10" x14ac:dyDescent="0.25">
      <c r="H128" s="117"/>
      <c r="I128" s="95"/>
      <c r="J128" s="117"/>
    </row>
    <row r="129" spans="8:10" x14ac:dyDescent="0.25">
      <c r="H129" s="117"/>
      <c r="I129" s="95"/>
      <c r="J129" s="117"/>
    </row>
    <row r="130" spans="8:10" x14ac:dyDescent="0.25">
      <c r="H130" s="117"/>
      <c r="I130" s="95"/>
      <c r="J130" s="117"/>
    </row>
    <row r="131" spans="8:10" x14ac:dyDescent="0.25">
      <c r="H131" s="117"/>
      <c r="I131" s="95"/>
      <c r="J131" s="117"/>
    </row>
    <row r="132" spans="8:10" x14ac:dyDescent="0.25">
      <c r="H132" s="117"/>
      <c r="I132" s="95"/>
      <c r="J132" s="117"/>
    </row>
    <row r="133" spans="8:10" x14ac:dyDescent="0.25">
      <c r="H133" s="117"/>
      <c r="I133" s="95"/>
      <c r="J133" s="117"/>
    </row>
    <row r="134" spans="8:10" x14ac:dyDescent="0.25">
      <c r="H134" s="117"/>
      <c r="I134" s="95"/>
      <c r="J134" s="117"/>
    </row>
    <row r="135" spans="8:10" x14ac:dyDescent="0.25">
      <c r="H135" s="117"/>
      <c r="I135" s="95"/>
      <c r="J135" s="117"/>
    </row>
    <row r="136" spans="8:10" x14ac:dyDescent="0.25">
      <c r="H136" s="117"/>
      <c r="I136" s="95"/>
      <c r="J136" s="117"/>
    </row>
    <row r="137" spans="8:10" x14ac:dyDescent="0.25">
      <c r="H137" s="117"/>
      <c r="I137" s="95"/>
      <c r="J137" s="117"/>
    </row>
    <row r="138" spans="8:10" x14ac:dyDescent="0.25">
      <c r="H138" s="117"/>
      <c r="I138" s="95"/>
      <c r="J138" s="117"/>
    </row>
    <row r="139" spans="8:10" x14ac:dyDescent="0.25">
      <c r="H139" s="117"/>
      <c r="I139" s="95"/>
      <c r="J139" s="117"/>
    </row>
    <row r="140" spans="8:10" x14ac:dyDescent="0.25">
      <c r="H140" s="117"/>
      <c r="I140" s="95"/>
      <c r="J140" s="117"/>
    </row>
    <row r="141" spans="8:10" x14ac:dyDescent="0.25">
      <c r="H141" s="117"/>
      <c r="I141" s="95"/>
      <c r="J141" s="117"/>
    </row>
    <row r="142" spans="8:10" x14ac:dyDescent="0.25">
      <c r="H142" s="117"/>
      <c r="I142" s="95"/>
      <c r="J142" s="117"/>
    </row>
    <row r="143" spans="8:10" x14ac:dyDescent="0.25">
      <c r="H143" s="117"/>
      <c r="I143" s="95"/>
      <c r="J143" s="117"/>
    </row>
    <row r="144" spans="8:10" x14ac:dyDescent="0.25">
      <c r="H144" s="117"/>
      <c r="I144" s="95"/>
      <c r="J144" s="117"/>
    </row>
    <row r="145" spans="8:10" x14ac:dyDescent="0.25">
      <c r="H145" s="117"/>
      <c r="I145" s="95"/>
      <c r="J145" s="117"/>
    </row>
    <row r="146" spans="8:10" x14ac:dyDescent="0.25">
      <c r="H146" s="117"/>
      <c r="I146" s="95"/>
      <c r="J146" s="117"/>
    </row>
    <row r="147" spans="8:10" x14ac:dyDescent="0.25">
      <c r="H147" s="117"/>
      <c r="I147" s="95"/>
      <c r="J147" s="117"/>
    </row>
    <row r="148" spans="8:10" x14ac:dyDescent="0.25">
      <c r="H148" s="117"/>
      <c r="I148" s="95"/>
      <c r="J148" s="117"/>
    </row>
    <row r="149" spans="8:10" x14ac:dyDescent="0.25">
      <c r="H149" s="117"/>
      <c r="I149" s="95"/>
      <c r="J149" s="117"/>
    </row>
    <row r="150" spans="8:10" x14ac:dyDescent="0.25">
      <c r="H150" s="117"/>
      <c r="I150" s="95"/>
      <c r="J150" s="117"/>
    </row>
    <row r="151" spans="8:10" x14ac:dyDescent="0.25">
      <c r="H151" s="117"/>
      <c r="I151" s="95"/>
      <c r="J151" s="117"/>
    </row>
    <row r="152" spans="8:10" x14ac:dyDescent="0.25">
      <c r="H152" s="117"/>
      <c r="I152" s="95"/>
      <c r="J152" s="117"/>
    </row>
    <row r="153" spans="8:10" x14ac:dyDescent="0.25">
      <c r="H153" s="117"/>
      <c r="I153" s="95"/>
      <c r="J153" s="117"/>
    </row>
    <row r="154" spans="8:10" x14ac:dyDescent="0.25">
      <c r="H154" s="117"/>
      <c r="I154" s="95"/>
      <c r="J154" s="117"/>
    </row>
    <row r="155" spans="8:10" x14ac:dyDescent="0.25">
      <c r="H155" s="117"/>
      <c r="I155" s="95"/>
      <c r="J155" s="117"/>
    </row>
    <row r="156" spans="8:10" x14ac:dyDescent="0.25">
      <c r="H156" s="117"/>
      <c r="I156" s="95"/>
      <c r="J156" s="117"/>
    </row>
    <row r="157" spans="8:10" x14ac:dyDescent="0.25">
      <c r="H157" s="117"/>
      <c r="I157" s="95"/>
      <c r="J157" s="117"/>
    </row>
    <row r="158" spans="8:10" x14ac:dyDescent="0.25">
      <c r="H158" s="117"/>
      <c r="I158" s="95"/>
      <c r="J158" s="117"/>
    </row>
    <row r="159" spans="8:10" x14ac:dyDescent="0.25">
      <c r="H159" s="117"/>
      <c r="I159" s="95"/>
      <c r="J159" s="117"/>
    </row>
    <row r="160" spans="8:10" x14ac:dyDescent="0.25">
      <c r="H160" s="117"/>
      <c r="I160" s="95"/>
      <c r="J160" s="117"/>
    </row>
    <row r="161" spans="8:10" x14ac:dyDescent="0.25">
      <c r="H161" s="117"/>
      <c r="I161" s="95"/>
      <c r="J161" s="117"/>
    </row>
    <row r="162" spans="8:10" x14ac:dyDescent="0.25">
      <c r="H162" s="117"/>
      <c r="I162" s="95"/>
      <c r="J162" s="117"/>
    </row>
    <row r="163" spans="8:10" x14ac:dyDescent="0.25">
      <c r="H163" s="117"/>
      <c r="I163" s="95"/>
      <c r="J163" s="117"/>
    </row>
    <row r="164" spans="8:10" x14ac:dyDescent="0.25">
      <c r="H164" s="117"/>
      <c r="I164" s="95"/>
      <c r="J164" s="117"/>
    </row>
    <row r="165" spans="8:10" x14ac:dyDescent="0.25">
      <c r="H165" s="117"/>
      <c r="I165" s="95"/>
      <c r="J165" s="117"/>
    </row>
    <row r="166" spans="8:10" x14ac:dyDescent="0.25">
      <c r="H166" s="117"/>
      <c r="I166" s="95"/>
      <c r="J166" s="117"/>
    </row>
    <row r="167" spans="8:10" x14ac:dyDescent="0.25">
      <c r="H167" s="117"/>
      <c r="I167" s="95"/>
      <c r="J167" s="117"/>
    </row>
    <row r="168" spans="8:10" x14ac:dyDescent="0.25">
      <c r="H168" s="117"/>
      <c r="I168" s="95"/>
      <c r="J168" s="117"/>
    </row>
    <row r="169" spans="8:10" x14ac:dyDescent="0.25">
      <c r="H169" s="117"/>
      <c r="I169" s="95"/>
      <c r="J169" s="117"/>
    </row>
    <row r="170" spans="8:10" x14ac:dyDescent="0.25">
      <c r="H170" s="117"/>
      <c r="I170" s="95"/>
      <c r="J170" s="117"/>
    </row>
    <row r="171" spans="8:10" x14ac:dyDescent="0.25">
      <c r="H171" s="117"/>
      <c r="I171" s="95"/>
      <c r="J171" s="117"/>
    </row>
    <row r="172" spans="8:10" x14ac:dyDescent="0.25">
      <c r="H172" s="117"/>
      <c r="I172" s="95"/>
      <c r="J172" s="117"/>
    </row>
    <row r="173" spans="8:10" x14ac:dyDescent="0.25">
      <c r="H173" s="117"/>
      <c r="I173" s="95"/>
      <c r="J173" s="117"/>
    </row>
    <row r="174" spans="8:10" x14ac:dyDescent="0.25">
      <c r="H174" s="117"/>
      <c r="I174" s="95"/>
      <c r="J174" s="117"/>
    </row>
    <row r="175" spans="8:10" x14ac:dyDescent="0.25">
      <c r="H175" s="117"/>
      <c r="I175" s="95"/>
      <c r="J175" s="117"/>
    </row>
    <row r="176" spans="8:10" x14ac:dyDescent="0.25">
      <c r="H176" s="117"/>
      <c r="I176" s="95"/>
      <c r="J176" s="117"/>
    </row>
    <row r="177" spans="8:10" x14ac:dyDescent="0.25">
      <c r="H177" s="117"/>
      <c r="I177" s="95"/>
      <c r="J177" s="117"/>
    </row>
    <row r="178" spans="8:10" x14ac:dyDescent="0.25">
      <c r="H178" s="117"/>
      <c r="I178" s="95"/>
      <c r="J178" s="117"/>
    </row>
    <row r="179" spans="8:10" x14ac:dyDescent="0.25">
      <c r="H179" s="117"/>
      <c r="I179" s="95"/>
      <c r="J179" s="117"/>
    </row>
    <row r="180" spans="8:10" x14ac:dyDescent="0.25">
      <c r="H180" s="117"/>
      <c r="I180" s="95"/>
      <c r="J180" s="117"/>
    </row>
    <row r="181" spans="8:10" x14ac:dyDescent="0.25">
      <c r="H181" s="117"/>
      <c r="I181" s="95"/>
      <c r="J181" s="117"/>
    </row>
    <row r="182" spans="8:10" x14ac:dyDescent="0.25">
      <c r="H182" s="117"/>
      <c r="I182" s="95"/>
      <c r="J182" s="117"/>
    </row>
    <row r="183" spans="8:10" x14ac:dyDescent="0.25">
      <c r="H183" s="117"/>
      <c r="I183" s="95"/>
      <c r="J183" s="117"/>
    </row>
    <row r="184" spans="8:10" x14ac:dyDescent="0.25">
      <c r="H184" s="117"/>
      <c r="I184" s="95"/>
      <c r="J184" s="117"/>
    </row>
    <row r="185" spans="8:10" x14ac:dyDescent="0.25">
      <c r="H185" s="117"/>
      <c r="I185" s="95"/>
      <c r="J185" s="117"/>
    </row>
    <row r="186" spans="8:10" x14ac:dyDescent="0.25">
      <c r="H186" s="117"/>
      <c r="I186" s="95"/>
      <c r="J186" s="117"/>
    </row>
    <row r="187" spans="8:10" x14ac:dyDescent="0.25">
      <c r="H187" s="117"/>
      <c r="I187" s="95"/>
      <c r="J187" s="117"/>
    </row>
    <row r="188" spans="8:10" x14ac:dyDescent="0.25">
      <c r="H188" s="117"/>
      <c r="I188" s="95"/>
      <c r="J188" s="117"/>
    </row>
    <row r="189" spans="8:10" x14ac:dyDescent="0.25">
      <c r="H189" s="117"/>
      <c r="I189" s="95"/>
      <c r="J189" s="117"/>
    </row>
    <row r="190" spans="8:10" x14ac:dyDescent="0.25">
      <c r="H190" s="117"/>
      <c r="I190" s="95"/>
      <c r="J190" s="117"/>
    </row>
    <row r="191" spans="8:10" x14ac:dyDescent="0.25">
      <c r="H191" s="117"/>
      <c r="I191" s="95"/>
      <c r="J191" s="117"/>
    </row>
    <row r="192" spans="8:10" x14ac:dyDescent="0.25">
      <c r="H192" s="117"/>
      <c r="I192" s="95"/>
      <c r="J192" s="117"/>
    </row>
    <row r="193" spans="8:10" x14ac:dyDescent="0.25">
      <c r="H193" s="117"/>
      <c r="I193" s="95"/>
      <c r="J193" s="117"/>
    </row>
    <row r="194" spans="8:10" x14ac:dyDescent="0.25">
      <c r="H194" s="117"/>
      <c r="I194" s="95"/>
      <c r="J194" s="117"/>
    </row>
    <row r="195" spans="8:10" x14ac:dyDescent="0.25">
      <c r="H195" s="117"/>
      <c r="I195" s="95"/>
      <c r="J195" s="117"/>
    </row>
    <row r="196" spans="8:10" x14ac:dyDescent="0.25">
      <c r="H196" s="117"/>
      <c r="I196" s="95"/>
      <c r="J196" s="117"/>
    </row>
    <row r="197" spans="8:10" x14ac:dyDescent="0.25">
      <c r="H197" s="117"/>
      <c r="I197" s="95"/>
      <c r="J197" s="117"/>
    </row>
    <row r="198" spans="8:10" x14ac:dyDescent="0.25">
      <c r="H198" s="117"/>
      <c r="I198" s="95"/>
      <c r="J198" s="117"/>
    </row>
    <row r="199" spans="8:10" x14ac:dyDescent="0.25">
      <c r="H199" s="117"/>
      <c r="I199" s="95"/>
    </row>
    <row r="200" spans="8:10" x14ac:dyDescent="0.25">
      <c r="H200" s="117"/>
      <c r="I200" s="95"/>
    </row>
    <row r="201" spans="8:10" x14ac:dyDescent="0.25">
      <c r="H201" s="117"/>
      <c r="I201" s="95"/>
    </row>
    <row r="202" spans="8:10" x14ac:dyDescent="0.25">
      <c r="H202" s="117"/>
      <c r="I202" s="95"/>
    </row>
    <row r="203" spans="8:10" x14ac:dyDescent="0.25">
      <c r="H203" s="117"/>
      <c r="I203" s="95"/>
    </row>
    <row r="204" spans="8:10" x14ac:dyDescent="0.25">
      <c r="H204" s="117"/>
      <c r="I204" s="95"/>
    </row>
    <row r="205" spans="8:10" x14ac:dyDescent="0.25">
      <c r="H205" s="117"/>
      <c r="I205" s="95"/>
    </row>
    <row r="206" spans="8:10" x14ac:dyDescent="0.25">
      <c r="H206" s="117"/>
      <c r="I206" s="95"/>
    </row>
    <row r="207" spans="8:10" x14ac:dyDescent="0.25">
      <c r="H207" s="117"/>
      <c r="I207" s="95"/>
    </row>
    <row r="208" spans="8:10" x14ac:dyDescent="0.25">
      <c r="H208" s="117"/>
      <c r="I208" s="95"/>
    </row>
    <row r="209" spans="8:9" x14ac:dyDescent="0.25">
      <c r="H209" s="117"/>
      <c r="I209" s="95"/>
    </row>
    <row r="210" spans="8:9" x14ac:dyDescent="0.25">
      <c r="H210" s="117"/>
      <c r="I210" s="95"/>
    </row>
    <row r="211" spans="8:9" x14ac:dyDescent="0.25">
      <c r="H211" s="117"/>
      <c r="I211" s="95"/>
    </row>
    <row r="212" spans="8:9" x14ac:dyDescent="0.25">
      <c r="H212" s="117"/>
      <c r="I212" s="95"/>
    </row>
    <row r="213" spans="8:9" x14ac:dyDescent="0.25">
      <c r="H213" s="117"/>
      <c r="I213" s="95"/>
    </row>
    <row r="214" spans="8:9" x14ac:dyDescent="0.25">
      <c r="H214" s="117"/>
      <c r="I214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/>
  </sheetViews>
  <sheetFormatPr baseColWidth="10" defaultRowHeight="15" x14ac:dyDescent="0.25"/>
  <cols>
    <col min="1" max="1" width="18.140625" style="95" customWidth="1"/>
    <col min="2" max="4" width="15.28515625" style="95" bestFit="1" customWidth="1"/>
    <col min="5" max="16384" width="11.42578125" style="95"/>
  </cols>
  <sheetData>
    <row r="1" spans="1:4" x14ac:dyDescent="0.25">
      <c r="A1" s="94" t="s">
        <v>0</v>
      </c>
    </row>
    <row r="2" spans="1:4" x14ac:dyDescent="0.25">
      <c r="A2" s="96" t="s">
        <v>69</v>
      </c>
    </row>
    <row r="3" spans="1:4" x14ac:dyDescent="0.25">
      <c r="B3" s="37" t="s">
        <v>1</v>
      </c>
      <c r="C3" s="38" t="s">
        <v>2</v>
      </c>
      <c r="D3" s="111" t="s">
        <v>85</v>
      </c>
    </row>
    <row r="4" spans="1:4" x14ac:dyDescent="0.25">
      <c r="A4" s="8" t="s">
        <v>3</v>
      </c>
      <c r="B4" s="4">
        <v>27957.93</v>
      </c>
      <c r="C4" s="4">
        <v>26503.74</v>
      </c>
      <c r="D4" s="11">
        <f>B4+C4</f>
        <v>54461.67</v>
      </c>
    </row>
    <row r="5" spans="1:4" x14ac:dyDescent="0.25">
      <c r="A5" s="9" t="s">
        <v>4</v>
      </c>
      <c r="B5" s="4">
        <v>58478.89</v>
      </c>
      <c r="C5" s="4">
        <v>55658.83</v>
      </c>
      <c r="D5" s="12">
        <f t="shared" ref="D5:D28" si="0">B5+C5</f>
        <v>114137.72</v>
      </c>
    </row>
    <row r="6" spans="1:4" x14ac:dyDescent="0.25">
      <c r="A6" s="9" t="s">
        <v>5</v>
      </c>
      <c r="B6" s="4">
        <v>74950.53</v>
      </c>
      <c r="C6" s="4">
        <v>72887.78</v>
      </c>
      <c r="D6" s="12">
        <f t="shared" si="0"/>
        <v>147838.31</v>
      </c>
    </row>
    <row r="7" spans="1:4" x14ac:dyDescent="0.25">
      <c r="A7" s="9" t="s">
        <v>6</v>
      </c>
      <c r="B7" s="4">
        <v>115265.62</v>
      </c>
      <c r="C7" s="4">
        <v>101506.49</v>
      </c>
      <c r="D7" s="12">
        <f t="shared" si="0"/>
        <v>216772.11</v>
      </c>
    </row>
    <row r="8" spans="1:4" x14ac:dyDescent="0.25">
      <c r="A8" s="9" t="s">
        <v>7</v>
      </c>
      <c r="B8" s="4">
        <v>150585.74</v>
      </c>
      <c r="C8" s="4">
        <v>161375.49</v>
      </c>
      <c r="D8" s="12">
        <f t="shared" si="0"/>
        <v>311961.23</v>
      </c>
    </row>
    <row r="9" spans="1:4" x14ac:dyDescent="0.25">
      <c r="A9" s="9" t="s">
        <v>8</v>
      </c>
      <c r="B9" s="4">
        <v>198638.98</v>
      </c>
      <c r="C9" s="4">
        <v>236080.14</v>
      </c>
      <c r="D9" s="12">
        <f t="shared" si="0"/>
        <v>434719.12</v>
      </c>
    </row>
    <row r="10" spans="1:4" x14ac:dyDescent="0.25">
      <c r="A10" s="9" t="s">
        <v>9</v>
      </c>
      <c r="B10" s="4">
        <v>249530.71</v>
      </c>
      <c r="C10" s="4">
        <v>302503.67999999999</v>
      </c>
      <c r="D10" s="12">
        <f t="shared" si="0"/>
        <v>552034.39</v>
      </c>
    </row>
    <row r="11" spans="1:4" x14ac:dyDescent="0.25">
      <c r="A11" s="9" t="s">
        <v>10</v>
      </c>
      <c r="B11" s="4">
        <v>287822.33</v>
      </c>
      <c r="C11" s="4">
        <v>323256.78999999998</v>
      </c>
      <c r="D11" s="12">
        <f t="shared" si="0"/>
        <v>611079.12</v>
      </c>
    </row>
    <row r="12" spans="1:4" x14ac:dyDescent="0.25">
      <c r="A12" s="9" t="s">
        <v>11</v>
      </c>
      <c r="B12" s="4">
        <v>295698.78999999998</v>
      </c>
      <c r="C12" s="4">
        <v>307340.67</v>
      </c>
      <c r="D12" s="12">
        <f t="shared" si="0"/>
        <v>603039.46</v>
      </c>
    </row>
    <row r="13" spans="1:4" x14ac:dyDescent="0.25">
      <c r="A13" s="9" t="s">
        <v>12</v>
      </c>
      <c r="B13" s="4">
        <v>286973.01</v>
      </c>
      <c r="C13" s="4">
        <v>290570.3</v>
      </c>
      <c r="D13" s="12">
        <f t="shared" si="0"/>
        <v>577543.31000000006</v>
      </c>
    </row>
    <row r="14" spans="1:4" x14ac:dyDescent="0.25">
      <c r="A14" s="9" t="s">
        <v>13</v>
      </c>
      <c r="B14" s="4">
        <v>269975.36</v>
      </c>
      <c r="C14" s="4">
        <v>273778.99</v>
      </c>
      <c r="D14" s="12">
        <f t="shared" si="0"/>
        <v>543754.35</v>
      </c>
    </row>
    <row r="15" spans="1:4" x14ac:dyDescent="0.25">
      <c r="A15" s="9" t="s">
        <v>14</v>
      </c>
      <c r="B15" s="4">
        <v>229979.82</v>
      </c>
      <c r="C15" s="4">
        <v>247878.56</v>
      </c>
      <c r="D15" s="12">
        <f t="shared" si="0"/>
        <v>477858.38</v>
      </c>
    </row>
    <row r="16" spans="1:4" x14ac:dyDescent="0.25">
      <c r="A16" s="9" t="s">
        <v>15</v>
      </c>
      <c r="B16" s="4">
        <v>209141.78</v>
      </c>
      <c r="C16" s="4">
        <v>225460.52</v>
      </c>
      <c r="D16" s="12">
        <f t="shared" si="0"/>
        <v>434602.3</v>
      </c>
    </row>
    <row r="17" spans="1:4" x14ac:dyDescent="0.25">
      <c r="A17" s="9" t="s">
        <v>16</v>
      </c>
      <c r="B17" s="4">
        <v>198020.07</v>
      </c>
      <c r="C17" s="4">
        <v>186012.44</v>
      </c>
      <c r="D17" s="12">
        <f t="shared" si="0"/>
        <v>384032.51</v>
      </c>
    </row>
    <row r="18" spans="1:4" x14ac:dyDescent="0.25">
      <c r="A18" s="9" t="s">
        <v>17</v>
      </c>
      <c r="B18" s="4">
        <v>154409.48000000001</v>
      </c>
      <c r="C18" s="4">
        <v>132522.17000000001</v>
      </c>
      <c r="D18" s="12">
        <f t="shared" si="0"/>
        <v>286931.65000000002</v>
      </c>
    </row>
    <row r="19" spans="1:4" x14ac:dyDescent="0.25">
      <c r="A19" s="9" t="s">
        <v>18</v>
      </c>
      <c r="B19" s="4">
        <v>107240.97</v>
      </c>
      <c r="C19" s="4">
        <v>98557.98</v>
      </c>
      <c r="D19" s="12">
        <f t="shared" si="0"/>
        <v>205798.95</v>
      </c>
    </row>
    <row r="20" spans="1:4" x14ac:dyDescent="0.25">
      <c r="A20" s="9" t="s">
        <v>19</v>
      </c>
      <c r="B20" s="4">
        <v>68047.039999999994</v>
      </c>
      <c r="C20" s="4">
        <v>72672.160000000003</v>
      </c>
      <c r="D20" s="12">
        <f t="shared" si="0"/>
        <v>140719.20000000001</v>
      </c>
    </row>
    <row r="21" spans="1:4" x14ac:dyDescent="0.25">
      <c r="A21" s="9" t="s">
        <v>20</v>
      </c>
      <c r="B21" s="4">
        <v>35240.769999999997</v>
      </c>
      <c r="C21" s="4">
        <v>47944.09</v>
      </c>
      <c r="D21" s="12">
        <f t="shared" si="0"/>
        <v>83184.859999999986</v>
      </c>
    </row>
    <row r="22" spans="1:4" x14ac:dyDescent="0.25">
      <c r="A22" s="9" t="s">
        <v>21</v>
      </c>
      <c r="B22" s="4">
        <v>12892.1</v>
      </c>
      <c r="C22" s="4">
        <v>26153</v>
      </c>
      <c r="D22" s="12">
        <f t="shared" si="0"/>
        <v>39045.1</v>
      </c>
    </row>
    <row r="23" spans="1:4" x14ac:dyDescent="0.25">
      <c r="A23" s="9" t="s">
        <v>22</v>
      </c>
      <c r="B23" s="4">
        <v>2653.58</v>
      </c>
      <c r="C23" s="4">
        <v>7486.03</v>
      </c>
      <c r="D23" s="12">
        <f t="shared" si="0"/>
        <v>10139.61</v>
      </c>
    </row>
    <row r="24" spans="1:4" x14ac:dyDescent="0.25">
      <c r="A24" s="9" t="s">
        <v>23</v>
      </c>
      <c r="B24" s="4">
        <v>279.97000000000003</v>
      </c>
      <c r="C24" s="4">
        <v>1141.8699999999999</v>
      </c>
      <c r="D24" s="12">
        <f t="shared" si="0"/>
        <v>1421.84</v>
      </c>
    </row>
    <row r="25" spans="1:4" x14ac:dyDescent="0.25">
      <c r="A25" s="9" t="s">
        <v>24</v>
      </c>
      <c r="B25" s="4">
        <v>46.18</v>
      </c>
      <c r="C25" s="4">
        <v>126.19</v>
      </c>
      <c r="D25" s="12">
        <f t="shared" si="0"/>
        <v>172.37</v>
      </c>
    </row>
    <row r="26" spans="1:4" x14ac:dyDescent="0.25">
      <c r="A26" s="9" t="s">
        <v>25</v>
      </c>
      <c r="B26" s="4">
        <v>41.35</v>
      </c>
      <c r="C26" s="4">
        <v>42.53</v>
      </c>
      <c r="D26" s="12">
        <f t="shared" si="0"/>
        <v>83.88</v>
      </c>
    </row>
    <row r="27" spans="1:4" x14ac:dyDescent="0.25">
      <c r="A27" s="9" t="s">
        <v>26</v>
      </c>
      <c r="B27" s="4">
        <v>14.91</v>
      </c>
      <c r="C27" s="4">
        <v>20.7</v>
      </c>
      <c r="D27" s="12">
        <f t="shared" si="0"/>
        <v>35.61</v>
      </c>
    </row>
    <row r="28" spans="1:4" x14ac:dyDescent="0.25">
      <c r="A28" s="9" t="s">
        <v>27</v>
      </c>
      <c r="B28" s="4">
        <v>0</v>
      </c>
      <c r="C28" s="4">
        <v>0</v>
      </c>
      <c r="D28" s="12">
        <f t="shared" si="0"/>
        <v>0</v>
      </c>
    </row>
    <row r="29" spans="1:4" x14ac:dyDescent="0.25">
      <c r="A29" s="7" t="s">
        <v>85</v>
      </c>
      <c r="B29" s="10">
        <f>SUM(B4:B28)</f>
        <v>3033885.9100000006</v>
      </c>
      <c r="C29" s="10">
        <f>SUM(C4:C28)</f>
        <v>3197481.1399999997</v>
      </c>
      <c r="D29" s="13">
        <f>SUM(D4:D28)</f>
        <v>6231367.0500000017</v>
      </c>
    </row>
    <row r="30" spans="1:4" x14ac:dyDescent="0.25">
      <c r="A30" s="97" t="s">
        <v>296</v>
      </c>
      <c r="B30" s="40"/>
      <c r="C30" s="40"/>
      <c r="D30" s="40"/>
    </row>
    <row r="31" spans="1:4" x14ac:dyDescent="0.25">
      <c r="A31" s="97" t="s">
        <v>129</v>
      </c>
      <c r="B31" s="40"/>
      <c r="C31" s="40"/>
      <c r="D31" s="40"/>
    </row>
    <row r="32" spans="1:4" x14ac:dyDescent="0.25">
      <c r="A32" s="39" t="s">
        <v>745</v>
      </c>
      <c r="B32" s="40"/>
      <c r="C32" s="40"/>
      <c r="D32" s="40"/>
    </row>
    <row r="34" spans="1:4" x14ac:dyDescent="0.25">
      <c r="A34" s="96" t="s">
        <v>70</v>
      </c>
    </row>
    <row r="35" spans="1:4" x14ac:dyDescent="0.25">
      <c r="B35" s="37" t="s">
        <v>1</v>
      </c>
      <c r="C35" s="38" t="s">
        <v>2</v>
      </c>
      <c r="D35" s="6" t="s">
        <v>85</v>
      </c>
    </row>
    <row r="36" spans="1:4" x14ac:dyDescent="0.25">
      <c r="A36" s="8" t="s">
        <v>3</v>
      </c>
      <c r="B36" s="4">
        <v>1852201.92</v>
      </c>
      <c r="C36" s="4">
        <v>1774756.04</v>
      </c>
      <c r="D36" s="11">
        <f>B36+C36</f>
        <v>3626957.96</v>
      </c>
    </row>
    <row r="37" spans="1:4" x14ac:dyDescent="0.25">
      <c r="A37" s="9" t="s">
        <v>4</v>
      </c>
      <c r="B37" s="4">
        <v>1979116.39</v>
      </c>
      <c r="C37" s="4">
        <v>1890752.43</v>
      </c>
      <c r="D37" s="12">
        <f t="shared" ref="D37:D60" si="1">B37+C37</f>
        <v>3869868.82</v>
      </c>
    </row>
    <row r="38" spans="1:4" x14ac:dyDescent="0.25">
      <c r="A38" s="9" t="s">
        <v>5</v>
      </c>
      <c r="B38" s="4">
        <v>1956982.04</v>
      </c>
      <c r="C38" s="4">
        <v>1871164</v>
      </c>
      <c r="D38" s="12">
        <f t="shared" si="1"/>
        <v>3828146.04</v>
      </c>
    </row>
    <row r="39" spans="1:4" x14ac:dyDescent="0.25">
      <c r="A39" s="9" t="s">
        <v>6</v>
      </c>
      <c r="B39" s="4">
        <v>1916566.76</v>
      </c>
      <c r="C39" s="4">
        <v>1820981.23</v>
      </c>
      <c r="D39" s="12">
        <f t="shared" si="1"/>
        <v>3737547.99</v>
      </c>
    </row>
    <row r="40" spans="1:4" x14ac:dyDescent="0.25">
      <c r="A40" s="9" t="s">
        <v>7</v>
      </c>
      <c r="B40" s="4">
        <v>1688631.98</v>
      </c>
      <c r="C40" s="4">
        <v>1633666.29</v>
      </c>
      <c r="D40" s="12">
        <f t="shared" si="1"/>
        <v>3322298.27</v>
      </c>
    </row>
    <row r="41" spans="1:4" x14ac:dyDescent="0.25">
      <c r="A41" s="9" t="s">
        <v>8</v>
      </c>
      <c r="B41" s="4">
        <v>1660163.06</v>
      </c>
      <c r="C41" s="4">
        <v>1667325.52</v>
      </c>
      <c r="D41" s="12">
        <f t="shared" si="1"/>
        <v>3327488.58</v>
      </c>
    </row>
    <row r="42" spans="1:4" x14ac:dyDescent="0.25">
      <c r="A42" s="9" t="s">
        <v>9</v>
      </c>
      <c r="B42" s="4">
        <v>1686119.65</v>
      </c>
      <c r="C42" s="4">
        <v>1720572.79</v>
      </c>
      <c r="D42" s="12">
        <f t="shared" si="1"/>
        <v>3406692.44</v>
      </c>
    </row>
    <row r="43" spans="1:4" x14ac:dyDescent="0.25">
      <c r="A43" s="9" t="s">
        <v>10</v>
      </c>
      <c r="B43" s="4">
        <v>1695902.59</v>
      </c>
      <c r="C43" s="4">
        <v>1721609.28</v>
      </c>
      <c r="D43" s="12">
        <f t="shared" si="1"/>
        <v>3417511.87</v>
      </c>
    </row>
    <row r="44" spans="1:4" x14ac:dyDescent="0.25">
      <c r="A44" s="9" t="s">
        <v>11</v>
      </c>
      <c r="B44" s="4">
        <v>1774660.5</v>
      </c>
      <c r="C44" s="4">
        <v>1797343.18</v>
      </c>
      <c r="D44" s="12">
        <f t="shared" si="1"/>
        <v>3572003.6799999997</v>
      </c>
    </row>
    <row r="45" spans="1:4" x14ac:dyDescent="0.25">
      <c r="A45" s="9" t="s">
        <v>12</v>
      </c>
      <c r="B45" s="4">
        <v>1873711.93</v>
      </c>
      <c r="C45" s="4">
        <v>1913662.14</v>
      </c>
      <c r="D45" s="12">
        <f t="shared" si="1"/>
        <v>3787374.07</v>
      </c>
    </row>
    <row r="46" spans="1:4" x14ac:dyDescent="0.25">
      <c r="A46" s="9" t="s">
        <v>13</v>
      </c>
      <c r="B46" s="4">
        <v>1857346.52</v>
      </c>
      <c r="C46" s="4">
        <v>1930291.38</v>
      </c>
      <c r="D46" s="12">
        <f t="shared" si="1"/>
        <v>3787637.9</v>
      </c>
    </row>
    <row r="47" spans="1:4" x14ac:dyDescent="0.25">
      <c r="A47" s="9" t="s">
        <v>14</v>
      </c>
      <c r="B47" s="4">
        <v>1783703.54</v>
      </c>
      <c r="C47" s="4">
        <v>1891707.05</v>
      </c>
      <c r="D47" s="12">
        <f t="shared" si="1"/>
        <v>3675410.59</v>
      </c>
    </row>
    <row r="48" spans="1:4" x14ac:dyDescent="0.25">
      <c r="A48" s="9" t="s">
        <v>15</v>
      </c>
      <c r="B48" s="4">
        <v>1686471.87</v>
      </c>
      <c r="C48" s="4">
        <v>1848800.74</v>
      </c>
      <c r="D48" s="12">
        <f t="shared" si="1"/>
        <v>3535272.6100000003</v>
      </c>
    </row>
    <row r="49" spans="1:4" x14ac:dyDescent="0.25">
      <c r="A49" s="9" t="s">
        <v>16</v>
      </c>
      <c r="B49" s="4">
        <v>1611240.24</v>
      </c>
      <c r="C49" s="4">
        <v>1824046.12</v>
      </c>
      <c r="D49" s="12">
        <f t="shared" si="1"/>
        <v>3435286.3600000003</v>
      </c>
    </row>
    <row r="50" spans="1:4" x14ac:dyDescent="0.25">
      <c r="A50" s="9" t="s">
        <v>17</v>
      </c>
      <c r="B50" s="4">
        <v>1125425.75</v>
      </c>
      <c r="C50" s="4">
        <v>1347993.35</v>
      </c>
      <c r="D50" s="12">
        <f t="shared" si="1"/>
        <v>2473419.1</v>
      </c>
    </row>
    <row r="51" spans="1:4" x14ac:dyDescent="0.25">
      <c r="A51" s="9" t="s">
        <v>18</v>
      </c>
      <c r="B51" s="4">
        <v>830252.56</v>
      </c>
      <c r="C51" s="4">
        <v>1100905.49</v>
      </c>
      <c r="D51" s="12">
        <f t="shared" si="1"/>
        <v>1931158.05</v>
      </c>
    </row>
    <row r="52" spans="1:4" x14ac:dyDescent="0.25">
      <c r="A52" s="9" t="s">
        <v>19</v>
      </c>
      <c r="B52" s="4">
        <v>672616.06</v>
      </c>
      <c r="C52" s="4">
        <v>1042961.93</v>
      </c>
      <c r="D52" s="12">
        <f t="shared" si="1"/>
        <v>1715577.9900000002</v>
      </c>
    </row>
    <row r="53" spans="1:4" x14ac:dyDescent="0.25">
      <c r="A53" s="9" t="s">
        <v>20</v>
      </c>
      <c r="B53" s="4">
        <v>410680.88</v>
      </c>
      <c r="C53" s="4">
        <v>802818.61</v>
      </c>
      <c r="D53" s="12">
        <f t="shared" si="1"/>
        <v>1213499.49</v>
      </c>
    </row>
    <row r="54" spans="1:4" x14ac:dyDescent="0.25">
      <c r="A54" s="9" t="s">
        <v>21</v>
      </c>
      <c r="B54" s="4">
        <v>160172.84</v>
      </c>
      <c r="C54" s="4">
        <v>425877.54</v>
      </c>
      <c r="D54" s="12">
        <f t="shared" si="1"/>
        <v>586050.38</v>
      </c>
    </row>
    <row r="55" spans="1:4" x14ac:dyDescent="0.25">
      <c r="A55" s="9" t="s">
        <v>22</v>
      </c>
      <c r="B55" s="4">
        <v>28685.43</v>
      </c>
      <c r="C55" s="4">
        <v>110114.04</v>
      </c>
      <c r="D55" s="12">
        <f t="shared" si="1"/>
        <v>138799.47</v>
      </c>
    </row>
    <row r="56" spans="1:4" x14ac:dyDescent="0.25">
      <c r="A56" s="9" t="s">
        <v>23</v>
      </c>
      <c r="B56" s="4">
        <v>2526.5100000000002</v>
      </c>
      <c r="C56" s="4">
        <v>14270.68</v>
      </c>
      <c r="D56" s="12">
        <f t="shared" si="1"/>
        <v>16797.190000000002</v>
      </c>
    </row>
    <row r="57" spans="1:4" x14ac:dyDescent="0.25">
      <c r="A57" s="9" t="s">
        <v>24</v>
      </c>
      <c r="B57" s="4">
        <v>291.31</v>
      </c>
      <c r="C57" s="4">
        <v>1339.14</v>
      </c>
      <c r="D57" s="12">
        <f t="shared" si="1"/>
        <v>1630.45</v>
      </c>
    </row>
    <row r="58" spans="1:4" x14ac:dyDescent="0.25">
      <c r="A58" s="9" t="s">
        <v>25</v>
      </c>
      <c r="B58" s="4">
        <v>225.79</v>
      </c>
      <c r="C58" s="4">
        <v>255.97</v>
      </c>
      <c r="D58" s="12">
        <f t="shared" si="1"/>
        <v>481.76</v>
      </c>
    </row>
    <row r="59" spans="1:4" x14ac:dyDescent="0.25">
      <c r="A59" s="9" t="s">
        <v>26</v>
      </c>
      <c r="B59" s="4">
        <v>422.69</v>
      </c>
      <c r="C59" s="4">
        <v>415.54</v>
      </c>
      <c r="D59" s="12">
        <f t="shared" si="1"/>
        <v>838.23</v>
      </c>
    </row>
    <row r="60" spans="1:4" x14ac:dyDescent="0.25">
      <c r="A60" s="9" t="s">
        <v>27</v>
      </c>
      <c r="B60" s="4">
        <v>9.58</v>
      </c>
      <c r="C60" s="4">
        <v>7.05</v>
      </c>
      <c r="D60" s="12">
        <f t="shared" si="1"/>
        <v>16.63</v>
      </c>
    </row>
    <row r="61" spans="1:4" x14ac:dyDescent="0.25">
      <c r="A61" s="7" t="s">
        <v>85</v>
      </c>
      <c r="B61" s="10">
        <f>SUM(B36:B60)</f>
        <v>28254128.389999993</v>
      </c>
      <c r="C61" s="10">
        <f>SUM(C36:C60)</f>
        <v>30153637.52999999</v>
      </c>
      <c r="D61" s="13">
        <f>SUM(D36:D60)</f>
        <v>58407765.920000009</v>
      </c>
    </row>
    <row r="62" spans="1:4" x14ac:dyDescent="0.25">
      <c r="A62" s="97" t="s">
        <v>129</v>
      </c>
      <c r="B62" s="40"/>
      <c r="C62" s="40"/>
      <c r="D62" s="40"/>
    </row>
    <row r="63" spans="1:4" x14ac:dyDescent="0.25">
      <c r="A63" s="39" t="s">
        <v>745</v>
      </c>
      <c r="B63" s="40"/>
      <c r="C63" s="40"/>
      <c r="D63" s="40"/>
    </row>
    <row r="65" spans="1:4" x14ac:dyDescent="0.25">
      <c r="A65" s="96" t="s">
        <v>28</v>
      </c>
    </row>
    <row r="66" spans="1:4" x14ac:dyDescent="0.25">
      <c r="B66" s="37" t="s">
        <v>1</v>
      </c>
      <c r="C66" s="38" t="s">
        <v>2</v>
      </c>
      <c r="D66" s="6" t="s">
        <v>85</v>
      </c>
    </row>
    <row r="67" spans="1:4" x14ac:dyDescent="0.25">
      <c r="A67" s="8" t="s">
        <v>3</v>
      </c>
      <c r="B67" s="4">
        <f>B4+B36</f>
        <v>1880159.8499999999</v>
      </c>
      <c r="C67" s="4">
        <f>C4+C36</f>
        <v>1801259.78</v>
      </c>
      <c r="D67" s="11">
        <f>D4+D36</f>
        <v>3681419.63</v>
      </c>
    </row>
    <row r="68" spans="1:4" x14ac:dyDescent="0.25">
      <c r="A68" s="9" t="s">
        <v>4</v>
      </c>
      <c r="B68" s="4">
        <f t="shared" ref="B68:D68" si="2">B5+B37</f>
        <v>2037595.2799999998</v>
      </c>
      <c r="C68" s="4">
        <f t="shared" si="2"/>
        <v>1946411.26</v>
      </c>
      <c r="D68" s="12">
        <f t="shared" si="2"/>
        <v>3984006.54</v>
      </c>
    </row>
    <row r="69" spans="1:4" x14ac:dyDescent="0.25">
      <c r="A69" s="9" t="s">
        <v>5</v>
      </c>
      <c r="B69" s="4">
        <f t="shared" ref="B69:D69" si="3">B6+B38</f>
        <v>2031932.57</v>
      </c>
      <c r="C69" s="4">
        <f t="shared" si="3"/>
        <v>1944051.78</v>
      </c>
      <c r="D69" s="12">
        <f t="shared" si="3"/>
        <v>3975984.35</v>
      </c>
    </row>
    <row r="70" spans="1:4" x14ac:dyDescent="0.25">
      <c r="A70" s="9" t="s">
        <v>6</v>
      </c>
      <c r="B70" s="4">
        <f t="shared" ref="B70:D70" si="4">B7+B39</f>
        <v>2031832.38</v>
      </c>
      <c r="C70" s="4">
        <f t="shared" si="4"/>
        <v>1922487.72</v>
      </c>
      <c r="D70" s="12">
        <f t="shared" si="4"/>
        <v>3954320.1</v>
      </c>
    </row>
    <row r="71" spans="1:4" x14ac:dyDescent="0.25">
      <c r="A71" s="9" t="s">
        <v>7</v>
      </c>
      <c r="B71" s="4">
        <f t="shared" ref="B71:D71" si="5">B8+B40</f>
        <v>1839217.72</v>
      </c>
      <c r="C71" s="4">
        <f t="shared" si="5"/>
        <v>1795041.78</v>
      </c>
      <c r="D71" s="12">
        <f t="shared" si="5"/>
        <v>3634259.5</v>
      </c>
    </row>
    <row r="72" spans="1:4" x14ac:dyDescent="0.25">
      <c r="A72" s="9" t="s">
        <v>8</v>
      </c>
      <c r="B72" s="4">
        <f t="shared" ref="B72:D72" si="6">B9+B41</f>
        <v>1858802.04</v>
      </c>
      <c r="C72" s="4">
        <f t="shared" si="6"/>
        <v>1903405.6600000001</v>
      </c>
      <c r="D72" s="12">
        <f t="shared" si="6"/>
        <v>3762207.7</v>
      </c>
    </row>
    <row r="73" spans="1:4" x14ac:dyDescent="0.25">
      <c r="A73" s="9" t="s">
        <v>9</v>
      </c>
      <c r="B73" s="4">
        <f t="shared" ref="B73:D73" si="7">B10+B42</f>
        <v>1935650.3599999999</v>
      </c>
      <c r="C73" s="4">
        <f t="shared" si="7"/>
        <v>2023076.47</v>
      </c>
      <c r="D73" s="12">
        <f t="shared" si="7"/>
        <v>3958726.83</v>
      </c>
    </row>
    <row r="74" spans="1:4" x14ac:dyDescent="0.25">
      <c r="A74" s="9" t="s">
        <v>10</v>
      </c>
      <c r="B74" s="4">
        <f t="shared" ref="B74:D74" si="8">B11+B43</f>
        <v>1983724.9200000002</v>
      </c>
      <c r="C74" s="4">
        <f t="shared" si="8"/>
        <v>2044866.07</v>
      </c>
      <c r="D74" s="12">
        <f t="shared" si="8"/>
        <v>4028590.99</v>
      </c>
    </row>
    <row r="75" spans="1:4" x14ac:dyDescent="0.25">
      <c r="A75" s="9" t="s">
        <v>11</v>
      </c>
      <c r="B75" s="4">
        <f t="shared" ref="B75:D75" si="9">B12+B44</f>
        <v>2070359.29</v>
      </c>
      <c r="C75" s="4">
        <f t="shared" si="9"/>
        <v>2104683.85</v>
      </c>
      <c r="D75" s="12">
        <f t="shared" si="9"/>
        <v>4175043.1399999997</v>
      </c>
    </row>
    <row r="76" spans="1:4" x14ac:dyDescent="0.25">
      <c r="A76" s="9" t="s">
        <v>12</v>
      </c>
      <c r="B76" s="4">
        <f t="shared" ref="B76:D76" si="10">B13+B45</f>
        <v>2160684.94</v>
      </c>
      <c r="C76" s="4">
        <f t="shared" si="10"/>
        <v>2204232.44</v>
      </c>
      <c r="D76" s="12">
        <f t="shared" si="10"/>
        <v>4364917.38</v>
      </c>
    </row>
    <row r="77" spans="1:4" x14ac:dyDescent="0.25">
      <c r="A77" s="9" t="s">
        <v>13</v>
      </c>
      <c r="B77" s="4">
        <f t="shared" ref="B77:D77" si="11">B14+B46</f>
        <v>2127321.88</v>
      </c>
      <c r="C77" s="4">
        <f t="shared" si="11"/>
        <v>2204070.37</v>
      </c>
      <c r="D77" s="12">
        <f t="shared" si="11"/>
        <v>4331392.25</v>
      </c>
    </row>
    <row r="78" spans="1:4" x14ac:dyDescent="0.25">
      <c r="A78" s="9" t="s">
        <v>14</v>
      </c>
      <c r="B78" s="4">
        <f t="shared" ref="B78:D78" si="12">B15+B47</f>
        <v>2013683.36</v>
      </c>
      <c r="C78" s="4">
        <f t="shared" si="12"/>
        <v>2139585.61</v>
      </c>
      <c r="D78" s="12">
        <f t="shared" si="12"/>
        <v>4153268.9699999997</v>
      </c>
    </row>
    <row r="79" spans="1:4" x14ac:dyDescent="0.25">
      <c r="A79" s="9" t="s">
        <v>15</v>
      </c>
      <c r="B79" s="4">
        <f t="shared" ref="B79:D79" si="13">B16+B48</f>
        <v>1895613.6500000001</v>
      </c>
      <c r="C79" s="4">
        <f t="shared" si="13"/>
        <v>2074261.26</v>
      </c>
      <c r="D79" s="12">
        <f t="shared" si="13"/>
        <v>3969874.91</v>
      </c>
    </row>
    <row r="80" spans="1:4" x14ac:dyDescent="0.25">
      <c r="A80" s="9" t="s">
        <v>16</v>
      </c>
      <c r="B80" s="4">
        <f t="shared" ref="B80:D80" si="14">B17+B49</f>
        <v>1809260.31</v>
      </c>
      <c r="C80" s="4">
        <f t="shared" si="14"/>
        <v>2010058.56</v>
      </c>
      <c r="D80" s="12">
        <f t="shared" si="14"/>
        <v>3819318.87</v>
      </c>
    </row>
    <row r="81" spans="1:4" x14ac:dyDescent="0.25">
      <c r="A81" s="9" t="s">
        <v>17</v>
      </c>
      <c r="B81" s="4">
        <f t="shared" ref="B81:D81" si="15">B18+B50</f>
        <v>1279835.23</v>
      </c>
      <c r="C81" s="4">
        <f t="shared" si="15"/>
        <v>1480515.52</v>
      </c>
      <c r="D81" s="12">
        <f t="shared" si="15"/>
        <v>2760350.75</v>
      </c>
    </row>
    <row r="82" spans="1:4" x14ac:dyDescent="0.25">
      <c r="A82" s="9" t="s">
        <v>18</v>
      </c>
      <c r="B82" s="4">
        <f t="shared" ref="B82:D82" si="16">B19+B51</f>
        <v>937493.53</v>
      </c>
      <c r="C82" s="4">
        <f t="shared" si="16"/>
        <v>1199463.47</v>
      </c>
      <c r="D82" s="12">
        <f t="shared" si="16"/>
        <v>2136957</v>
      </c>
    </row>
    <row r="83" spans="1:4" x14ac:dyDescent="0.25">
      <c r="A83" s="9" t="s">
        <v>19</v>
      </c>
      <c r="B83" s="4">
        <f t="shared" ref="B83:D83" si="17">B20+B52</f>
        <v>740663.10000000009</v>
      </c>
      <c r="C83" s="4">
        <f t="shared" si="17"/>
        <v>1115634.0900000001</v>
      </c>
      <c r="D83" s="12">
        <f t="shared" si="17"/>
        <v>1856297.1900000002</v>
      </c>
    </row>
    <row r="84" spans="1:4" x14ac:dyDescent="0.25">
      <c r="A84" s="9" t="s">
        <v>20</v>
      </c>
      <c r="B84" s="4">
        <f t="shared" ref="B84:D84" si="18">B21+B53</f>
        <v>445921.65</v>
      </c>
      <c r="C84" s="4">
        <f t="shared" si="18"/>
        <v>850762.7</v>
      </c>
      <c r="D84" s="12">
        <f t="shared" si="18"/>
        <v>1296684.3500000001</v>
      </c>
    </row>
    <row r="85" spans="1:4" x14ac:dyDescent="0.25">
      <c r="A85" s="9" t="s">
        <v>21</v>
      </c>
      <c r="B85" s="4">
        <f t="shared" ref="B85:D85" si="19">B22+B54</f>
        <v>173064.94</v>
      </c>
      <c r="C85" s="4">
        <f t="shared" si="19"/>
        <v>452030.54</v>
      </c>
      <c r="D85" s="12">
        <f t="shared" si="19"/>
        <v>625095.48</v>
      </c>
    </row>
    <row r="86" spans="1:4" x14ac:dyDescent="0.25">
      <c r="A86" s="9" t="s">
        <v>22</v>
      </c>
      <c r="B86" s="4">
        <f t="shared" ref="B86:D86" si="20">B23+B55</f>
        <v>31339.010000000002</v>
      </c>
      <c r="C86" s="4">
        <f t="shared" si="20"/>
        <v>117600.06999999999</v>
      </c>
      <c r="D86" s="12">
        <f t="shared" si="20"/>
        <v>148939.08000000002</v>
      </c>
    </row>
    <row r="87" spans="1:4" x14ac:dyDescent="0.25">
      <c r="A87" s="9" t="s">
        <v>23</v>
      </c>
      <c r="B87" s="4">
        <f t="shared" ref="B87:D87" si="21">B24+B56</f>
        <v>2806.4800000000005</v>
      </c>
      <c r="C87" s="4">
        <f t="shared" si="21"/>
        <v>15412.55</v>
      </c>
      <c r="D87" s="12">
        <f t="shared" si="21"/>
        <v>18219.030000000002</v>
      </c>
    </row>
    <row r="88" spans="1:4" x14ac:dyDescent="0.25">
      <c r="A88" s="9" t="s">
        <v>24</v>
      </c>
      <c r="B88" s="4">
        <f t="shared" ref="B88:D88" si="22">B25+B57</f>
        <v>337.49</v>
      </c>
      <c r="C88" s="4">
        <f t="shared" si="22"/>
        <v>1465.3300000000002</v>
      </c>
      <c r="D88" s="12">
        <f t="shared" si="22"/>
        <v>1802.8200000000002</v>
      </c>
    </row>
    <row r="89" spans="1:4" x14ac:dyDescent="0.25">
      <c r="A89" s="9" t="s">
        <v>25</v>
      </c>
      <c r="B89" s="4">
        <f t="shared" ref="B89:D89" si="23">B26+B58</f>
        <v>267.14</v>
      </c>
      <c r="C89" s="4">
        <f t="shared" si="23"/>
        <v>298.5</v>
      </c>
      <c r="D89" s="12">
        <f t="shared" si="23"/>
        <v>565.64</v>
      </c>
    </row>
    <row r="90" spans="1:4" x14ac:dyDescent="0.25">
      <c r="A90" s="9" t="s">
        <v>26</v>
      </c>
      <c r="B90" s="4">
        <f t="shared" ref="B90:D90" si="24">B27+B59</f>
        <v>437.6</v>
      </c>
      <c r="C90" s="4">
        <f t="shared" si="24"/>
        <v>436.24</v>
      </c>
      <c r="D90" s="12">
        <f t="shared" si="24"/>
        <v>873.84</v>
      </c>
    </row>
    <row r="91" spans="1:4" x14ac:dyDescent="0.25">
      <c r="A91" s="9" t="s">
        <v>27</v>
      </c>
      <c r="B91" s="4">
        <f t="shared" ref="B91:D91" si="25">B28+B60</f>
        <v>9.58</v>
      </c>
      <c r="C91" s="4">
        <f t="shared" si="25"/>
        <v>7.05</v>
      </c>
      <c r="D91" s="12">
        <f t="shared" si="25"/>
        <v>16.63</v>
      </c>
    </row>
    <row r="92" spans="1:4" x14ac:dyDescent="0.25">
      <c r="A92" s="7" t="s">
        <v>85</v>
      </c>
      <c r="B92" s="10">
        <f>B29+B61</f>
        <v>31288014.299999993</v>
      </c>
      <c r="C92" s="10">
        <f>C29+C61</f>
        <v>33351118.669999991</v>
      </c>
      <c r="D92" s="13">
        <f>D29+D61</f>
        <v>64639132.970000014</v>
      </c>
    </row>
    <row r="93" spans="1:4" x14ac:dyDescent="0.25">
      <c r="A93" s="97" t="s">
        <v>129</v>
      </c>
      <c r="B93" s="40"/>
      <c r="C93" s="40"/>
      <c r="D93" s="40"/>
    </row>
    <row r="94" spans="1:4" x14ac:dyDescent="0.25">
      <c r="A94" s="39" t="s">
        <v>745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/>
  </sheetViews>
  <sheetFormatPr baseColWidth="10" defaultRowHeight="15" x14ac:dyDescent="0.25"/>
  <cols>
    <col min="1" max="1" width="16.7109375" style="102" customWidth="1"/>
    <col min="2" max="10" width="17.85546875" style="102" customWidth="1"/>
    <col min="11" max="16384" width="11.42578125" style="102"/>
  </cols>
  <sheetData>
    <row r="1" spans="1:10" x14ac:dyDescent="0.25">
      <c r="A1" s="94" t="s">
        <v>29</v>
      </c>
    </row>
    <row r="2" spans="1:10" x14ac:dyDescent="0.25">
      <c r="A2" s="96" t="s">
        <v>69</v>
      </c>
    </row>
    <row r="3" spans="1:10" ht="47.25" customHeight="1" x14ac:dyDescent="0.25">
      <c r="B3" s="103" t="s">
        <v>41</v>
      </c>
      <c r="C3" s="104" t="s">
        <v>42</v>
      </c>
      <c r="D3" s="104" t="s">
        <v>38</v>
      </c>
      <c r="E3" s="104" t="s">
        <v>43</v>
      </c>
      <c r="F3" s="104" t="s">
        <v>44</v>
      </c>
      <c r="G3" s="104" t="s">
        <v>39</v>
      </c>
      <c r="H3" s="104" t="s">
        <v>40</v>
      </c>
      <c r="I3" s="104" t="s">
        <v>45</v>
      </c>
      <c r="J3" s="105" t="s">
        <v>85</v>
      </c>
    </row>
    <row r="4" spans="1:10" x14ac:dyDescent="0.25">
      <c r="A4" s="106" t="s">
        <v>35</v>
      </c>
      <c r="B4" s="18">
        <f>Pop2_H!B4+Pop2_F!B4</f>
        <v>307645.93</v>
      </c>
      <c r="C4" s="4">
        <f>Pop2_H!C4+Pop2_F!C4</f>
        <v>5246.7800000000007</v>
      </c>
      <c r="D4" s="4">
        <f>Pop2_H!D4+Pop2_F!D4</f>
        <v>9.84</v>
      </c>
      <c r="E4" s="4">
        <f>Pop2_H!E4+Pop2_F!E4</f>
        <v>1.82</v>
      </c>
      <c r="F4" s="4">
        <f>Pop2_H!F4+Pop2_F!F4</f>
        <v>7.01</v>
      </c>
      <c r="G4" s="4">
        <f>Pop2_H!G4+Pop2_F!G4</f>
        <v>344.13</v>
      </c>
      <c r="H4" s="4">
        <f>Pop2_H!H4+Pop2_F!H4</f>
        <v>8.58</v>
      </c>
      <c r="I4" s="4">
        <f>Pop2_H!I4+Pop2_F!I4</f>
        <v>3173.61</v>
      </c>
      <c r="J4" s="12">
        <f>Pop2_H!J4+Pop2_F!J4</f>
        <v>316437.70000000007</v>
      </c>
    </row>
    <row r="5" spans="1:10" x14ac:dyDescent="0.25">
      <c r="A5" s="107" t="s">
        <v>36</v>
      </c>
      <c r="B5" s="18">
        <f>Pop2_H!B5+Pop2_F!B5</f>
        <v>198175.64</v>
      </c>
      <c r="C5" s="4">
        <f>Pop2_H!C5+Pop2_F!C5</f>
        <v>8246.2800000000007</v>
      </c>
      <c r="D5" s="4">
        <f>Pop2_H!D5+Pop2_F!D5</f>
        <v>41.93</v>
      </c>
      <c r="E5" s="4">
        <f>Pop2_H!E5+Pop2_F!E5</f>
        <v>188.61</v>
      </c>
      <c r="F5" s="4">
        <f>Pop2_H!F5+Pop2_F!F5</f>
        <v>6170.98</v>
      </c>
      <c r="G5" s="4">
        <f>Pop2_H!G5+Pop2_F!G5</f>
        <v>237.06</v>
      </c>
      <c r="H5" s="4">
        <f>Pop2_H!H5+Pop2_F!H5</f>
        <v>642.54999999999995</v>
      </c>
      <c r="I5" s="4">
        <f>Pop2_H!I5+Pop2_F!I5</f>
        <v>3069.0600000000004</v>
      </c>
      <c r="J5" s="12">
        <f>Pop2_H!J5+Pop2_F!J5</f>
        <v>216772.11000000002</v>
      </c>
    </row>
    <row r="6" spans="1:10" x14ac:dyDescent="0.25">
      <c r="A6" s="107" t="s">
        <v>30</v>
      </c>
      <c r="B6" s="18">
        <f>Pop2_H!B6+Pop2_F!B6</f>
        <v>280664.06</v>
      </c>
      <c r="C6" s="4">
        <f>Pop2_H!C6+Pop2_F!C6</f>
        <v>7490.75</v>
      </c>
      <c r="D6" s="4">
        <f>Pop2_H!D6+Pop2_F!D6</f>
        <v>249.28</v>
      </c>
      <c r="E6" s="4">
        <f>Pop2_H!E6+Pop2_F!E6</f>
        <v>1569.4399999999998</v>
      </c>
      <c r="F6" s="4">
        <f>Pop2_H!F6+Pop2_F!F6</f>
        <v>16204.720000000001</v>
      </c>
      <c r="G6" s="4">
        <f>Pop2_H!G6+Pop2_F!G6</f>
        <v>498.69</v>
      </c>
      <c r="H6" s="4">
        <f>Pop2_H!H6+Pop2_F!H6</f>
        <v>2013.3999999999999</v>
      </c>
      <c r="I6" s="4">
        <f>Pop2_H!I6+Pop2_F!I6</f>
        <v>3270.89</v>
      </c>
      <c r="J6" s="12">
        <f>Pop2_H!J6+Pop2_F!J6</f>
        <v>311961.23</v>
      </c>
    </row>
    <row r="7" spans="1:10" x14ac:dyDescent="0.25">
      <c r="A7" s="107" t="s">
        <v>31</v>
      </c>
      <c r="B7" s="18">
        <f>Pop2_H!B7+Pop2_F!B7</f>
        <v>1546710.37</v>
      </c>
      <c r="C7" s="4">
        <f>Pop2_H!C7+Pop2_F!C7</f>
        <v>21185.949999999997</v>
      </c>
      <c r="D7" s="4">
        <f>Pop2_H!D7+Pop2_F!D7</f>
        <v>1800.4699999999998</v>
      </c>
      <c r="E7" s="4">
        <f>Pop2_H!E7+Pop2_F!E7</f>
        <v>3043.59</v>
      </c>
      <c r="F7" s="4">
        <f>Pop2_H!F7+Pop2_F!F7</f>
        <v>9399.83</v>
      </c>
      <c r="G7" s="4">
        <f>Pop2_H!G7+Pop2_F!G7</f>
        <v>1726.07</v>
      </c>
      <c r="H7" s="4">
        <f>Pop2_H!H7+Pop2_F!H7</f>
        <v>6984.96</v>
      </c>
      <c r="I7" s="4">
        <f>Pop2_H!I7+Pop2_F!I7</f>
        <v>6981.42</v>
      </c>
      <c r="J7" s="12">
        <f>Pop2_H!J7+Pop2_F!J7</f>
        <v>1597832.6600000001</v>
      </c>
    </row>
    <row r="8" spans="1:10" x14ac:dyDescent="0.25">
      <c r="A8" s="107" t="s">
        <v>32</v>
      </c>
      <c r="B8" s="18">
        <f>Pop2_H!B8+Pop2_F!B8</f>
        <v>1696843.24</v>
      </c>
      <c r="C8" s="4">
        <f>Pop2_H!C8+Pop2_F!C8</f>
        <v>16549.73</v>
      </c>
      <c r="D8" s="4">
        <f>Pop2_H!D8+Pop2_F!D8</f>
        <v>1625.9699999999998</v>
      </c>
      <c r="E8" s="4">
        <f>Pop2_H!E8+Pop2_F!E8</f>
        <v>250.65</v>
      </c>
      <c r="F8" s="4">
        <f>Pop2_H!F8+Pop2_F!F8</f>
        <v>733.15</v>
      </c>
      <c r="G8" s="4">
        <f>Pop2_H!G8+Pop2_F!G8</f>
        <v>1135.67</v>
      </c>
      <c r="H8" s="4">
        <f>Pop2_H!H8+Pop2_F!H8</f>
        <v>3318.62</v>
      </c>
      <c r="I8" s="4">
        <f>Pop2_H!I8+Pop2_F!I8</f>
        <v>3880.08</v>
      </c>
      <c r="J8" s="12">
        <f>Pop2_H!J8+Pop2_F!J8</f>
        <v>1724337.11</v>
      </c>
    </row>
    <row r="9" spans="1:10" x14ac:dyDescent="0.25">
      <c r="A9" s="107" t="s">
        <v>33</v>
      </c>
      <c r="B9" s="18">
        <f>Pop2_H!B9+Pop2_F!B9</f>
        <v>897608.45</v>
      </c>
      <c r="C9" s="4">
        <f>Pop2_H!C9+Pop2_F!C9</f>
        <v>11444.71</v>
      </c>
      <c r="D9" s="4">
        <f>Pop2_H!D9+Pop2_F!D9</f>
        <v>636.55999999999995</v>
      </c>
      <c r="E9" s="4">
        <f>Pop2_H!E9+Pop2_F!E9</f>
        <v>12.62</v>
      </c>
      <c r="F9" s="4">
        <f>Pop2_H!F9+Pop2_F!F9</f>
        <v>131.15</v>
      </c>
      <c r="G9" s="4">
        <f>Pop2_H!G9+Pop2_F!G9</f>
        <v>514.5</v>
      </c>
      <c r="H9" s="4">
        <f>Pop2_H!H9+Pop2_F!H9</f>
        <v>768.95</v>
      </c>
      <c r="I9" s="4">
        <f>Pop2_H!I9+Pop2_F!I9</f>
        <v>1343.72</v>
      </c>
      <c r="J9" s="12">
        <f>Pop2_H!J9+Pop2_F!J9</f>
        <v>912460.66</v>
      </c>
    </row>
    <row r="10" spans="1:10" x14ac:dyDescent="0.25">
      <c r="A10" s="107" t="s">
        <v>34</v>
      </c>
      <c r="B10" s="18">
        <f>Pop2_H!B10+Pop2_F!B10</f>
        <v>854183.22</v>
      </c>
      <c r="C10" s="4">
        <f>Pop2_H!C10+Pop2_F!C10</f>
        <v>20500.57</v>
      </c>
      <c r="D10" s="4">
        <f>Pop2_H!D10+Pop2_F!D10</f>
        <v>1047.96</v>
      </c>
      <c r="E10" s="4">
        <f>Pop2_H!E10+Pop2_F!E10</f>
        <v>2.82</v>
      </c>
      <c r="F10" s="4">
        <f>Pop2_H!F10+Pop2_F!F10</f>
        <v>41.74</v>
      </c>
      <c r="G10" s="4">
        <f>Pop2_H!G10+Pop2_F!G10</f>
        <v>226.96</v>
      </c>
      <c r="H10" s="4">
        <f>Pop2_H!H10+Pop2_F!H10</f>
        <v>187.13</v>
      </c>
      <c r="I10" s="4">
        <f>Pop2_H!I10+Pop2_F!I10</f>
        <v>572.73</v>
      </c>
      <c r="J10" s="12">
        <f>Pop2_H!J10+Pop2_F!J10</f>
        <v>876763.13</v>
      </c>
    </row>
    <row r="11" spans="1:10" x14ac:dyDescent="0.25">
      <c r="A11" s="107" t="s">
        <v>37</v>
      </c>
      <c r="B11" s="18">
        <f>Pop2_H!B11+Pop2_F!B11</f>
        <v>249138.59000000003</v>
      </c>
      <c r="C11" s="4">
        <f>Pop2_H!C11+Pop2_F!C11</f>
        <v>24828.89</v>
      </c>
      <c r="D11" s="4">
        <f>Pop2_H!D11+Pop2_F!D11</f>
        <v>717.64</v>
      </c>
      <c r="E11" s="4">
        <f>Pop2_H!E11+Pop2_F!E11</f>
        <v>1</v>
      </c>
      <c r="F11" s="4">
        <f>Pop2_H!F11+Pop2_F!F11</f>
        <v>21.73</v>
      </c>
      <c r="G11" s="4">
        <f>Pop2_H!G11+Pop2_F!G11</f>
        <v>27.78</v>
      </c>
      <c r="H11" s="4">
        <f>Pop2_H!H11+Pop2_F!H11</f>
        <v>14.86</v>
      </c>
      <c r="I11" s="4">
        <f>Pop2_H!I11+Pop2_F!I11</f>
        <v>52</v>
      </c>
      <c r="J11" s="12">
        <f>Pop2_H!J11+Pop2_F!J11</f>
        <v>274802.49</v>
      </c>
    </row>
    <row r="12" spans="1:10" x14ac:dyDescent="0.25">
      <c r="A12" s="108" t="s">
        <v>85</v>
      </c>
      <c r="B12" s="21">
        <f>Pop2_H!B12+Pop2_F!B12</f>
        <v>6030969.5</v>
      </c>
      <c r="C12" s="10">
        <f>Pop2_H!C12+Pop2_F!C12</f>
        <v>115493.66</v>
      </c>
      <c r="D12" s="10">
        <f>Pop2_H!D12+Pop2_F!D12</f>
        <v>6129.6500000000015</v>
      </c>
      <c r="E12" s="10">
        <f>Pop2_H!E12+Pop2_F!E12</f>
        <v>5070.5499999999993</v>
      </c>
      <c r="F12" s="10">
        <f>Pop2_H!F12+Pop2_F!F12</f>
        <v>32710.309999999998</v>
      </c>
      <c r="G12" s="10">
        <f>Pop2_H!G12+Pop2_F!G12</f>
        <v>4710.8600000000006</v>
      </c>
      <c r="H12" s="10">
        <f>Pop2_H!H12+Pop2_F!H12</f>
        <v>13939.05</v>
      </c>
      <c r="I12" s="10">
        <f>Pop2_H!I12+Pop2_F!I12</f>
        <v>22343.51</v>
      </c>
      <c r="J12" s="13">
        <f>Pop2_H!J12+Pop2_F!J12</f>
        <v>6231367.0899999999</v>
      </c>
    </row>
    <row r="13" spans="1:10" x14ac:dyDescent="0.25">
      <c r="A13" s="109" t="s">
        <v>296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spans="1:10" x14ac:dyDescent="0.25">
      <c r="A14" s="109" t="s">
        <v>129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10" x14ac:dyDescent="0.25">
      <c r="A15" s="39" t="s">
        <v>745</v>
      </c>
      <c r="B15" s="110"/>
      <c r="C15" s="110"/>
      <c r="D15" s="110"/>
      <c r="E15" s="110"/>
      <c r="F15" s="110"/>
      <c r="G15" s="110"/>
      <c r="H15" s="110"/>
      <c r="I15" s="110"/>
      <c r="J15" s="110"/>
    </row>
    <row r="17" spans="1:10" x14ac:dyDescent="0.25">
      <c r="A17" s="96" t="s">
        <v>70</v>
      </c>
    </row>
    <row r="18" spans="1:10" ht="48" x14ac:dyDescent="0.25">
      <c r="B18" s="103" t="s">
        <v>41</v>
      </c>
      <c r="C18" s="104" t="s">
        <v>42</v>
      </c>
      <c r="D18" s="104" t="s">
        <v>38</v>
      </c>
      <c r="E18" s="104" t="s">
        <v>43</v>
      </c>
      <c r="F18" s="104" t="s">
        <v>44</v>
      </c>
      <c r="G18" s="104" t="s">
        <v>39</v>
      </c>
      <c r="H18" s="104" t="s">
        <v>40</v>
      </c>
      <c r="I18" s="104" t="s">
        <v>45</v>
      </c>
      <c r="J18" s="105" t="s">
        <v>85</v>
      </c>
    </row>
    <row r="19" spans="1:10" x14ac:dyDescent="0.25">
      <c r="A19" s="106" t="s">
        <v>35</v>
      </c>
      <c r="B19" s="18">
        <f>Pop2_H!B19+Pop2_F!B19</f>
        <v>11268367.370000001</v>
      </c>
      <c r="C19" s="4">
        <f>Pop2_H!C19+Pop2_F!C19</f>
        <v>24108.739999999998</v>
      </c>
      <c r="D19" s="4">
        <f>Pop2_H!D19+Pop2_F!D19</f>
        <v>35.86</v>
      </c>
      <c r="E19" s="4">
        <f>Pop2_H!E19+Pop2_F!E19</f>
        <v>10.57</v>
      </c>
      <c r="F19" s="4">
        <f>Pop2_H!F19+Pop2_F!F19</f>
        <v>78.17</v>
      </c>
      <c r="G19" s="4">
        <f>Pop2_H!G19+Pop2_F!G19</f>
        <v>382.46000000000004</v>
      </c>
      <c r="H19" s="4">
        <f>Pop2_H!H19+Pop2_F!H19</f>
        <v>46.18</v>
      </c>
      <c r="I19" s="4">
        <f>Pop2_H!I19+Pop2_F!I19</f>
        <v>31943.48</v>
      </c>
      <c r="J19" s="12">
        <f>Pop2_H!J19+Pop2_F!J19</f>
        <v>11324972.830000002</v>
      </c>
    </row>
    <row r="20" spans="1:10" x14ac:dyDescent="0.25">
      <c r="A20" s="107" t="s">
        <v>36</v>
      </c>
      <c r="B20" s="18">
        <f>Pop2_H!B20+Pop2_F!B20</f>
        <v>3609513.6399999997</v>
      </c>
      <c r="C20" s="4">
        <f>Pop2_H!C20+Pop2_F!C20</f>
        <v>20018.04</v>
      </c>
      <c r="D20" s="4">
        <f>Pop2_H!D20+Pop2_F!D20</f>
        <v>141.95999999999998</v>
      </c>
      <c r="E20" s="4">
        <f>Pop2_H!E20+Pop2_F!E20</f>
        <v>3160.29</v>
      </c>
      <c r="F20" s="4">
        <f>Pop2_H!F20+Pop2_F!F20</f>
        <v>93166.03</v>
      </c>
      <c r="G20" s="4">
        <f>Pop2_H!G20+Pop2_F!G20</f>
        <v>199.67</v>
      </c>
      <c r="H20" s="4">
        <f>Pop2_H!H20+Pop2_F!H20</f>
        <v>2237.17</v>
      </c>
      <c r="I20" s="4">
        <f>Pop2_H!I20+Pop2_F!I20</f>
        <v>9111.2099999999991</v>
      </c>
      <c r="J20" s="12">
        <f>Pop2_H!J20+Pop2_F!J20</f>
        <v>3737548.01</v>
      </c>
    </row>
    <row r="21" spans="1:10" x14ac:dyDescent="0.25">
      <c r="A21" s="107" t="s">
        <v>30</v>
      </c>
      <c r="B21" s="18">
        <f>Pop2_H!B21+Pop2_F!B21</f>
        <v>3205782.12</v>
      </c>
      <c r="C21" s="4">
        <f>Pop2_H!C21+Pop2_F!C21</f>
        <v>20437.510000000002</v>
      </c>
      <c r="D21" s="4">
        <f>Pop2_H!D21+Pop2_F!D21</f>
        <v>453.27</v>
      </c>
      <c r="E21" s="4">
        <f>Pop2_H!E21+Pop2_F!E21</f>
        <v>19137.64</v>
      </c>
      <c r="F21" s="4">
        <f>Pop2_H!F21+Pop2_F!F21</f>
        <v>56864.63</v>
      </c>
      <c r="G21" s="4">
        <f>Pop2_H!G21+Pop2_F!G21</f>
        <v>385.46</v>
      </c>
      <c r="H21" s="4">
        <f>Pop2_H!H21+Pop2_F!H21</f>
        <v>9811.9</v>
      </c>
      <c r="I21" s="4">
        <f>Pop2_H!I21+Pop2_F!I21</f>
        <v>9425.74</v>
      </c>
      <c r="J21" s="12">
        <f>Pop2_H!J21+Pop2_F!J21</f>
        <v>3322298.2700000005</v>
      </c>
    </row>
    <row r="22" spans="1:10" x14ac:dyDescent="0.25">
      <c r="A22" s="107" t="s">
        <v>31</v>
      </c>
      <c r="B22" s="18">
        <f>Pop2_H!B22+Pop2_F!B22</f>
        <v>10018454.6</v>
      </c>
      <c r="C22" s="4">
        <f>Pop2_H!C22+Pop2_F!C22</f>
        <v>48653.45</v>
      </c>
      <c r="D22" s="4">
        <f>Pop2_H!D22+Pop2_F!D22</f>
        <v>1744.46</v>
      </c>
      <c r="E22" s="4">
        <f>Pop2_H!E22+Pop2_F!E22</f>
        <v>15706.300000000001</v>
      </c>
      <c r="F22" s="4">
        <f>Pop2_H!F22+Pop2_F!F22</f>
        <v>16381.21</v>
      </c>
      <c r="G22" s="4">
        <f>Pop2_H!G22+Pop2_F!G22</f>
        <v>892.12</v>
      </c>
      <c r="H22" s="4">
        <f>Pop2_H!H22+Pop2_F!H22</f>
        <v>24352.15</v>
      </c>
      <c r="I22" s="4">
        <f>Pop2_H!I22+Pop2_F!I22</f>
        <v>25508.61</v>
      </c>
      <c r="J22" s="12">
        <f>Pop2_H!J22+Pop2_F!J22</f>
        <v>10151692.9</v>
      </c>
    </row>
    <row r="23" spans="1:10" x14ac:dyDescent="0.25">
      <c r="A23" s="107" t="s">
        <v>32</v>
      </c>
      <c r="B23" s="18">
        <f>Pop2_H!B23+Pop2_F!B23</f>
        <v>11038095.84</v>
      </c>
      <c r="C23" s="4">
        <f>Pop2_H!C23+Pop2_F!C23</f>
        <v>67729.89</v>
      </c>
      <c r="D23" s="4">
        <f>Pop2_H!D23+Pop2_F!D23</f>
        <v>2186.9300000000003</v>
      </c>
      <c r="E23" s="4">
        <f>Pop2_H!E23+Pop2_F!E23</f>
        <v>3664.94</v>
      </c>
      <c r="F23" s="4">
        <f>Pop2_H!F23+Pop2_F!F23</f>
        <v>3297.83</v>
      </c>
      <c r="G23" s="4">
        <f>Pop2_H!G23+Pop2_F!G23</f>
        <v>1081.4099999999999</v>
      </c>
      <c r="H23" s="4">
        <f>Pop2_H!H23+Pop2_F!H23</f>
        <v>10440.460000000001</v>
      </c>
      <c r="I23" s="4">
        <f>Pop2_H!I23+Pop2_F!I23</f>
        <v>20518.349999999999</v>
      </c>
      <c r="J23" s="12">
        <f>Pop2_H!J23+Pop2_F!J23</f>
        <v>11147015.649999999</v>
      </c>
    </row>
    <row r="24" spans="1:10" x14ac:dyDescent="0.25">
      <c r="A24" s="107" t="s">
        <v>33</v>
      </c>
      <c r="B24" s="18">
        <f>Pop2_H!B24+Pop2_F!B24</f>
        <v>7139731.9199999999</v>
      </c>
      <c r="C24" s="4">
        <f>Pop2_H!C24+Pop2_F!C24</f>
        <v>56430.79</v>
      </c>
      <c r="D24" s="4">
        <f>Pop2_H!D24+Pop2_F!D24</f>
        <v>1813.81</v>
      </c>
      <c r="E24" s="4">
        <f>Pop2_H!E24+Pop2_F!E24</f>
        <v>344.47999999999996</v>
      </c>
      <c r="F24" s="4">
        <f>Pop2_H!F24+Pop2_F!F24</f>
        <v>663.73</v>
      </c>
      <c r="G24" s="4">
        <f>Pop2_H!G24+Pop2_F!G24</f>
        <v>457.13</v>
      </c>
      <c r="H24" s="4">
        <f>Pop2_H!H24+Pop2_F!H24</f>
        <v>2679.6699999999996</v>
      </c>
      <c r="I24" s="4">
        <f>Pop2_H!I24+Pop2_F!I24</f>
        <v>8561.66</v>
      </c>
      <c r="J24" s="12">
        <f>Pop2_H!J24+Pop2_F!J24</f>
        <v>7210683.1900000004</v>
      </c>
    </row>
    <row r="25" spans="1:10" x14ac:dyDescent="0.25">
      <c r="A25" s="107" t="s">
        <v>34</v>
      </c>
      <c r="B25" s="18">
        <f>Pop2_H!B25+Pop2_F!B25</f>
        <v>7708186.3900000006</v>
      </c>
      <c r="C25" s="4">
        <f>Pop2_H!C25+Pop2_F!C25</f>
        <v>119056.95</v>
      </c>
      <c r="D25" s="4">
        <f>Pop2_H!D25+Pop2_F!D25</f>
        <v>5542.9900000000007</v>
      </c>
      <c r="E25" s="4">
        <f>Pop2_H!E25+Pop2_F!E25</f>
        <v>35.22</v>
      </c>
      <c r="F25" s="4">
        <f>Pop2_H!F25+Pop2_F!F25</f>
        <v>214.81</v>
      </c>
      <c r="G25" s="4">
        <f>Pop2_H!G25+Pop2_F!G25</f>
        <v>216.95</v>
      </c>
      <c r="H25" s="4">
        <f>Pop2_H!H25+Pop2_F!H25</f>
        <v>1057.56</v>
      </c>
      <c r="I25" s="4">
        <f>Pop2_H!I25+Pop2_F!I25</f>
        <v>5552.6399999999994</v>
      </c>
      <c r="J25" s="12">
        <f>Pop2_H!J25+Pop2_F!J25</f>
        <v>7839863.5099999998</v>
      </c>
    </row>
    <row r="26" spans="1:10" x14ac:dyDescent="0.25">
      <c r="A26" s="107" t="s">
        <v>37</v>
      </c>
      <c r="B26" s="18">
        <f>Pop2_H!B26+Pop2_F!B26</f>
        <v>3167730.49</v>
      </c>
      <c r="C26" s="4">
        <f>Pop2_H!C26+Pop2_F!C26</f>
        <v>497238.26</v>
      </c>
      <c r="D26" s="4">
        <f>Pop2_H!D26+Pop2_F!D26</f>
        <v>7568.9</v>
      </c>
      <c r="E26" s="4">
        <f>Pop2_H!E26+Pop2_F!E26</f>
        <v>19.96</v>
      </c>
      <c r="F26" s="4">
        <f>Pop2_H!F26+Pop2_F!F26</f>
        <v>87.11</v>
      </c>
      <c r="G26" s="4">
        <f>Pop2_H!G26+Pop2_F!G26</f>
        <v>49.629999999999995</v>
      </c>
      <c r="H26" s="4">
        <f>Pop2_H!H26+Pop2_F!H26</f>
        <v>68.25</v>
      </c>
      <c r="I26" s="4">
        <f>Pop2_H!I26+Pop2_F!I26</f>
        <v>929.02</v>
      </c>
      <c r="J26" s="12">
        <f>Pop2_H!J26+Pop2_F!J26</f>
        <v>3673691.62</v>
      </c>
    </row>
    <row r="27" spans="1:10" x14ac:dyDescent="0.25">
      <c r="A27" s="108" t="s">
        <v>85</v>
      </c>
      <c r="B27" s="21">
        <f>Pop2_H!B27+Pop2_F!B27</f>
        <v>57155862.36999999</v>
      </c>
      <c r="C27" s="10">
        <f>Pop2_H!C27+Pop2_F!C27</f>
        <v>853673.63</v>
      </c>
      <c r="D27" s="10">
        <f>Pop2_H!D27+Pop2_F!D27</f>
        <v>19488.18</v>
      </c>
      <c r="E27" s="10">
        <f>Pop2_H!E27+Pop2_F!E27</f>
        <v>42079.399999999994</v>
      </c>
      <c r="F27" s="10">
        <f>Pop2_H!F27+Pop2_F!F27</f>
        <v>170753.52</v>
      </c>
      <c r="G27" s="10">
        <f>Pop2_H!G27+Pop2_F!G27</f>
        <v>3664.83</v>
      </c>
      <c r="H27" s="10">
        <f>Pop2_H!H27+Pop2_F!H27</f>
        <v>50693.340000000004</v>
      </c>
      <c r="I27" s="10">
        <f>Pop2_H!I27+Pop2_F!I27</f>
        <v>111550.71000000002</v>
      </c>
      <c r="J27" s="13">
        <f>Pop2_H!J27+Pop2_F!J27</f>
        <v>58407765.980000004</v>
      </c>
    </row>
    <row r="28" spans="1:10" x14ac:dyDescent="0.25">
      <c r="A28" s="109" t="s">
        <v>129</v>
      </c>
      <c r="B28" s="110"/>
      <c r="C28" s="110"/>
      <c r="D28" s="110"/>
      <c r="E28" s="110"/>
      <c r="F28" s="110"/>
      <c r="G28" s="110"/>
      <c r="H28" s="110"/>
      <c r="I28" s="110"/>
      <c r="J28" s="110"/>
    </row>
    <row r="29" spans="1:10" x14ac:dyDescent="0.25">
      <c r="A29" s="39" t="s">
        <v>745</v>
      </c>
      <c r="B29" s="110"/>
      <c r="C29" s="110"/>
      <c r="D29" s="110"/>
      <c r="E29" s="110"/>
      <c r="F29" s="110"/>
      <c r="G29" s="110"/>
      <c r="H29" s="110"/>
      <c r="I29" s="110"/>
      <c r="J29" s="110"/>
    </row>
    <row r="31" spans="1:10" x14ac:dyDescent="0.25">
      <c r="A31" s="96" t="s">
        <v>28</v>
      </c>
    </row>
    <row r="32" spans="1:10" ht="48" x14ac:dyDescent="0.25">
      <c r="B32" s="103" t="s">
        <v>41</v>
      </c>
      <c r="C32" s="104" t="s">
        <v>42</v>
      </c>
      <c r="D32" s="104" t="s">
        <v>38</v>
      </c>
      <c r="E32" s="104" t="s">
        <v>43</v>
      </c>
      <c r="F32" s="104" t="s">
        <v>44</v>
      </c>
      <c r="G32" s="104" t="s">
        <v>39</v>
      </c>
      <c r="H32" s="104" t="s">
        <v>40</v>
      </c>
      <c r="I32" s="104" t="s">
        <v>45</v>
      </c>
      <c r="J32" s="105" t="s">
        <v>85</v>
      </c>
    </row>
    <row r="33" spans="1:10" x14ac:dyDescent="0.25">
      <c r="A33" s="106" t="s">
        <v>35</v>
      </c>
      <c r="B33" s="18">
        <f t="shared" ref="B33:B41" si="0">B4+B19</f>
        <v>11576013.300000001</v>
      </c>
      <c r="C33" s="4">
        <f t="shared" ref="C33:J33" si="1">C4+C19</f>
        <v>29355.519999999997</v>
      </c>
      <c r="D33" s="4">
        <f t="shared" si="1"/>
        <v>45.7</v>
      </c>
      <c r="E33" s="4">
        <f t="shared" si="1"/>
        <v>12.39</v>
      </c>
      <c r="F33" s="4">
        <f t="shared" si="1"/>
        <v>85.18</v>
      </c>
      <c r="G33" s="4">
        <f t="shared" si="1"/>
        <v>726.59</v>
      </c>
      <c r="H33" s="4">
        <f t="shared" si="1"/>
        <v>54.76</v>
      </c>
      <c r="I33" s="4">
        <f t="shared" si="1"/>
        <v>35117.089999999997</v>
      </c>
      <c r="J33" s="12">
        <f t="shared" si="1"/>
        <v>11641410.530000001</v>
      </c>
    </row>
    <row r="34" spans="1:10" x14ac:dyDescent="0.25">
      <c r="A34" s="107" t="s">
        <v>36</v>
      </c>
      <c r="B34" s="18">
        <f t="shared" si="0"/>
        <v>3807689.28</v>
      </c>
      <c r="C34" s="4">
        <f t="shared" ref="C34:J41" si="2">C5+C20</f>
        <v>28264.32</v>
      </c>
      <c r="D34" s="4">
        <f t="shared" si="2"/>
        <v>183.89</v>
      </c>
      <c r="E34" s="4">
        <f t="shared" si="2"/>
        <v>3348.9</v>
      </c>
      <c r="F34" s="4">
        <f t="shared" si="2"/>
        <v>99337.01</v>
      </c>
      <c r="G34" s="4">
        <f t="shared" si="2"/>
        <v>436.73</v>
      </c>
      <c r="H34" s="4">
        <f t="shared" si="2"/>
        <v>2879.7200000000003</v>
      </c>
      <c r="I34" s="4">
        <f t="shared" si="2"/>
        <v>12180.27</v>
      </c>
      <c r="J34" s="12">
        <f t="shared" si="2"/>
        <v>3954320.1199999996</v>
      </c>
    </row>
    <row r="35" spans="1:10" x14ac:dyDescent="0.25">
      <c r="A35" s="107" t="s">
        <v>30</v>
      </c>
      <c r="B35" s="18">
        <f t="shared" si="0"/>
        <v>3486446.18</v>
      </c>
      <c r="C35" s="4">
        <f t="shared" si="2"/>
        <v>27928.260000000002</v>
      </c>
      <c r="D35" s="4">
        <f t="shared" si="2"/>
        <v>702.55</v>
      </c>
      <c r="E35" s="4">
        <f t="shared" si="2"/>
        <v>20707.079999999998</v>
      </c>
      <c r="F35" s="4">
        <f t="shared" si="2"/>
        <v>73069.350000000006</v>
      </c>
      <c r="G35" s="4">
        <f t="shared" si="2"/>
        <v>884.15</v>
      </c>
      <c r="H35" s="4">
        <f t="shared" si="2"/>
        <v>11825.3</v>
      </c>
      <c r="I35" s="4">
        <f t="shared" si="2"/>
        <v>12696.63</v>
      </c>
      <c r="J35" s="12">
        <f t="shared" si="2"/>
        <v>3634259.5000000005</v>
      </c>
    </row>
    <row r="36" spans="1:10" x14ac:dyDescent="0.25">
      <c r="A36" s="107" t="s">
        <v>31</v>
      </c>
      <c r="B36" s="18">
        <f t="shared" si="0"/>
        <v>11565164.969999999</v>
      </c>
      <c r="C36" s="4">
        <f t="shared" si="2"/>
        <v>69839.399999999994</v>
      </c>
      <c r="D36" s="4">
        <f t="shared" si="2"/>
        <v>3544.93</v>
      </c>
      <c r="E36" s="4">
        <f t="shared" si="2"/>
        <v>18749.89</v>
      </c>
      <c r="F36" s="4">
        <f t="shared" si="2"/>
        <v>25781.040000000001</v>
      </c>
      <c r="G36" s="4">
        <f t="shared" si="2"/>
        <v>2618.19</v>
      </c>
      <c r="H36" s="4">
        <f t="shared" si="2"/>
        <v>31337.11</v>
      </c>
      <c r="I36" s="4">
        <f t="shared" si="2"/>
        <v>32490.03</v>
      </c>
      <c r="J36" s="12">
        <f t="shared" si="2"/>
        <v>11749525.560000001</v>
      </c>
    </row>
    <row r="37" spans="1:10" x14ac:dyDescent="0.25">
      <c r="A37" s="107" t="s">
        <v>32</v>
      </c>
      <c r="B37" s="18">
        <f t="shared" si="0"/>
        <v>12734939.08</v>
      </c>
      <c r="C37" s="4">
        <f t="shared" si="2"/>
        <v>84279.62</v>
      </c>
      <c r="D37" s="4">
        <f t="shared" si="2"/>
        <v>3812.9</v>
      </c>
      <c r="E37" s="4">
        <f t="shared" si="2"/>
        <v>3915.59</v>
      </c>
      <c r="F37" s="4">
        <f t="shared" si="2"/>
        <v>4030.98</v>
      </c>
      <c r="G37" s="4">
        <f t="shared" si="2"/>
        <v>2217.08</v>
      </c>
      <c r="H37" s="4">
        <f t="shared" si="2"/>
        <v>13759.080000000002</v>
      </c>
      <c r="I37" s="4">
        <f t="shared" si="2"/>
        <v>24398.43</v>
      </c>
      <c r="J37" s="12">
        <f t="shared" si="2"/>
        <v>12871352.759999998</v>
      </c>
    </row>
    <row r="38" spans="1:10" x14ac:dyDescent="0.25">
      <c r="A38" s="107" t="s">
        <v>33</v>
      </c>
      <c r="B38" s="18">
        <f t="shared" si="0"/>
        <v>8037340.3700000001</v>
      </c>
      <c r="C38" s="4">
        <f t="shared" si="2"/>
        <v>67875.5</v>
      </c>
      <c r="D38" s="4">
        <f t="shared" si="2"/>
        <v>2450.37</v>
      </c>
      <c r="E38" s="4">
        <f t="shared" si="2"/>
        <v>357.09999999999997</v>
      </c>
      <c r="F38" s="4">
        <f t="shared" si="2"/>
        <v>794.88</v>
      </c>
      <c r="G38" s="4">
        <f t="shared" si="2"/>
        <v>971.63</v>
      </c>
      <c r="H38" s="4">
        <f t="shared" si="2"/>
        <v>3448.62</v>
      </c>
      <c r="I38" s="4">
        <f t="shared" si="2"/>
        <v>9905.3799999999992</v>
      </c>
      <c r="J38" s="12">
        <f t="shared" si="2"/>
        <v>8123143.8500000006</v>
      </c>
    </row>
    <row r="39" spans="1:10" x14ac:dyDescent="0.25">
      <c r="A39" s="107" t="s">
        <v>34</v>
      </c>
      <c r="B39" s="18">
        <f t="shared" si="0"/>
        <v>8562369.6100000013</v>
      </c>
      <c r="C39" s="4">
        <f t="shared" si="2"/>
        <v>139557.51999999999</v>
      </c>
      <c r="D39" s="4">
        <f t="shared" si="2"/>
        <v>6590.9500000000007</v>
      </c>
      <c r="E39" s="4">
        <f t="shared" si="2"/>
        <v>38.04</v>
      </c>
      <c r="F39" s="4">
        <f t="shared" si="2"/>
        <v>256.55</v>
      </c>
      <c r="G39" s="4">
        <f t="shared" si="2"/>
        <v>443.90999999999997</v>
      </c>
      <c r="H39" s="4">
        <f t="shared" si="2"/>
        <v>1244.69</v>
      </c>
      <c r="I39" s="4">
        <f t="shared" si="2"/>
        <v>6125.369999999999</v>
      </c>
      <c r="J39" s="12">
        <f t="shared" si="2"/>
        <v>8716626.6400000006</v>
      </c>
    </row>
    <row r="40" spans="1:10" x14ac:dyDescent="0.25">
      <c r="A40" s="107" t="s">
        <v>37</v>
      </c>
      <c r="B40" s="18">
        <f t="shared" si="0"/>
        <v>3416869.08</v>
      </c>
      <c r="C40" s="4">
        <f t="shared" si="2"/>
        <v>522067.15</v>
      </c>
      <c r="D40" s="4">
        <f t="shared" si="2"/>
        <v>8286.5399999999991</v>
      </c>
      <c r="E40" s="4">
        <f t="shared" si="2"/>
        <v>20.96</v>
      </c>
      <c r="F40" s="4">
        <f t="shared" si="2"/>
        <v>108.84</v>
      </c>
      <c r="G40" s="4">
        <f t="shared" si="2"/>
        <v>77.41</v>
      </c>
      <c r="H40" s="4">
        <f t="shared" si="2"/>
        <v>83.11</v>
      </c>
      <c r="I40" s="4">
        <f t="shared" si="2"/>
        <v>981.02</v>
      </c>
      <c r="J40" s="12">
        <f t="shared" si="2"/>
        <v>3948494.1100000003</v>
      </c>
    </row>
    <row r="41" spans="1:10" x14ac:dyDescent="0.25">
      <c r="A41" s="108" t="s">
        <v>85</v>
      </c>
      <c r="B41" s="21">
        <f t="shared" si="0"/>
        <v>63186831.86999999</v>
      </c>
      <c r="C41" s="10">
        <f t="shared" si="2"/>
        <v>969167.29</v>
      </c>
      <c r="D41" s="10">
        <f t="shared" si="2"/>
        <v>25617.83</v>
      </c>
      <c r="E41" s="10">
        <f t="shared" si="2"/>
        <v>47149.95</v>
      </c>
      <c r="F41" s="10">
        <f t="shared" si="2"/>
        <v>203463.83</v>
      </c>
      <c r="G41" s="10">
        <f t="shared" si="2"/>
        <v>8375.69</v>
      </c>
      <c r="H41" s="10">
        <f t="shared" si="2"/>
        <v>64632.39</v>
      </c>
      <c r="I41" s="10">
        <f t="shared" si="2"/>
        <v>133894.22000000003</v>
      </c>
      <c r="J41" s="13">
        <f t="shared" si="2"/>
        <v>64639133.070000008</v>
      </c>
    </row>
    <row r="42" spans="1:10" x14ac:dyDescent="0.25">
      <c r="A42" s="109" t="s">
        <v>129</v>
      </c>
      <c r="B42" s="110"/>
      <c r="C42" s="110"/>
      <c r="D42" s="110"/>
      <c r="E42" s="110"/>
      <c r="F42" s="110"/>
      <c r="G42" s="110"/>
      <c r="H42" s="110"/>
      <c r="I42" s="110"/>
      <c r="J42" s="110"/>
    </row>
    <row r="43" spans="1:10" x14ac:dyDescent="0.25">
      <c r="A43" s="39" t="s">
        <v>745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zoomScaleNormal="100" workbookViewId="0"/>
  </sheetViews>
  <sheetFormatPr baseColWidth="10" defaultRowHeight="15" x14ac:dyDescent="0.25"/>
  <cols>
    <col min="1" max="1" width="16.7109375" style="2" customWidth="1"/>
    <col min="2" max="10" width="17.85546875" style="2" customWidth="1"/>
    <col min="11" max="16384" width="11.42578125" style="2"/>
  </cols>
  <sheetData>
    <row r="1" spans="1:25" x14ac:dyDescent="0.25">
      <c r="A1" s="1" t="s">
        <v>72</v>
      </c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102"/>
    </row>
    <row r="2" spans="1:25" x14ac:dyDescent="0.25">
      <c r="A2" s="3" t="s">
        <v>69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5" ht="48" x14ac:dyDescent="0.25">
      <c r="B3" s="14" t="s">
        <v>41</v>
      </c>
      <c r="C3" s="15" t="s">
        <v>42</v>
      </c>
      <c r="D3" s="15" t="s">
        <v>38</v>
      </c>
      <c r="E3" s="15" t="s">
        <v>43</v>
      </c>
      <c r="F3" s="15" t="s">
        <v>44</v>
      </c>
      <c r="G3" s="15" t="s">
        <v>39</v>
      </c>
      <c r="H3" s="15" t="s">
        <v>40</v>
      </c>
      <c r="I3" s="15" t="s">
        <v>45</v>
      </c>
      <c r="J3" s="16" t="s">
        <v>85</v>
      </c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5" x14ac:dyDescent="0.25">
      <c r="A4" s="17" t="s">
        <v>35</v>
      </c>
      <c r="B4" s="18">
        <v>156783.13</v>
      </c>
      <c r="C4" s="4">
        <v>2868.73</v>
      </c>
      <c r="D4" s="4">
        <v>8.92</v>
      </c>
      <c r="E4" s="4">
        <v>1.82</v>
      </c>
      <c r="F4" s="4">
        <v>2.98</v>
      </c>
      <c r="G4" s="4">
        <v>201.57</v>
      </c>
      <c r="H4" s="4">
        <v>7.58</v>
      </c>
      <c r="I4" s="4">
        <v>1512.63</v>
      </c>
      <c r="J4" s="12">
        <f>SUM(B4:I4)</f>
        <v>161387.36000000004</v>
      </c>
      <c r="K4" s="112"/>
      <c r="W4" s="95"/>
      <c r="X4" s="95"/>
    </row>
    <row r="5" spans="1:25" x14ac:dyDescent="0.25">
      <c r="A5" s="19" t="s">
        <v>36</v>
      </c>
      <c r="B5" s="18">
        <v>101923.14</v>
      </c>
      <c r="C5" s="4">
        <v>6246.29</v>
      </c>
      <c r="D5" s="4">
        <v>20.05</v>
      </c>
      <c r="E5" s="4">
        <v>181.52</v>
      </c>
      <c r="F5" s="4">
        <v>3533.27</v>
      </c>
      <c r="G5" s="4">
        <v>190.89</v>
      </c>
      <c r="H5" s="4">
        <v>604.41</v>
      </c>
      <c r="I5" s="4">
        <v>2566.0600000000004</v>
      </c>
      <c r="J5" s="12">
        <f t="shared" ref="J5:J11" si="0">SUM(B5:I5)</f>
        <v>115265.63</v>
      </c>
      <c r="K5" s="112"/>
      <c r="W5" s="95"/>
      <c r="X5" s="95"/>
    </row>
    <row r="6" spans="1:25" x14ac:dyDescent="0.25">
      <c r="A6" s="19" t="s">
        <v>30</v>
      </c>
      <c r="B6" s="18">
        <v>130098.63</v>
      </c>
      <c r="C6" s="4">
        <v>4897.6499999999996</v>
      </c>
      <c r="D6" s="4">
        <v>117.18</v>
      </c>
      <c r="E6" s="4">
        <v>1525.58</v>
      </c>
      <c r="F6" s="4">
        <v>8890.68</v>
      </c>
      <c r="G6" s="4">
        <v>372.56</v>
      </c>
      <c r="H6" s="4">
        <v>1941.57</v>
      </c>
      <c r="I6" s="4">
        <v>2741.89</v>
      </c>
      <c r="J6" s="12">
        <f t="shared" si="0"/>
        <v>150585.74</v>
      </c>
      <c r="K6" s="112"/>
      <c r="W6" s="95"/>
      <c r="X6" s="95"/>
    </row>
    <row r="7" spans="1:25" x14ac:dyDescent="0.25">
      <c r="A7" s="19" t="s">
        <v>31</v>
      </c>
      <c r="B7" s="18">
        <v>697863.23</v>
      </c>
      <c r="C7" s="4">
        <v>15021.13</v>
      </c>
      <c r="D7" s="4">
        <v>798.92</v>
      </c>
      <c r="E7" s="4">
        <v>2994.05</v>
      </c>
      <c r="F7" s="4">
        <v>6214.87</v>
      </c>
      <c r="G7" s="4">
        <v>1230.01</v>
      </c>
      <c r="H7" s="4">
        <v>6697.88</v>
      </c>
      <c r="I7" s="4">
        <v>5171.95</v>
      </c>
      <c r="J7" s="12">
        <f t="shared" si="0"/>
        <v>735992.04</v>
      </c>
      <c r="K7" s="112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5" x14ac:dyDescent="0.25">
      <c r="A8" s="19" t="s">
        <v>32</v>
      </c>
      <c r="B8" s="18">
        <v>830891.44</v>
      </c>
      <c r="C8" s="4">
        <v>13637.55</v>
      </c>
      <c r="D8" s="4">
        <v>525.12</v>
      </c>
      <c r="E8" s="4">
        <v>248.65</v>
      </c>
      <c r="F8" s="4">
        <v>571.26</v>
      </c>
      <c r="G8" s="4">
        <v>877.67</v>
      </c>
      <c r="H8" s="4">
        <v>3148.38</v>
      </c>
      <c r="I8" s="4">
        <v>2747.08</v>
      </c>
      <c r="J8" s="12">
        <f t="shared" si="0"/>
        <v>852647.15</v>
      </c>
      <c r="K8" s="112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1:25" x14ac:dyDescent="0.25">
      <c r="A9" s="19" t="s">
        <v>33</v>
      </c>
      <c r="B9" s="18">
        <v>427017.37</v>
      </c>
      <c r="C9" s="4">
        <v>9748.6299999999992</v>
      </c>
      <c r="D9" s="4">
        <v>189.31</v>
      </c>
      <c r="E9" s="4">
        <v>11.62</v>
      </c>
      <c r="F9" s="4">
        <v>85.09</v>
      </c>
      <c r="G9" s="4">
        <v>381.97</v>
      </c>
      <c r="H9" s="4">
        <v>729.89</v>
      </c>
      <c r="I9" s="4">
        <v>957.72</v>
      </c>
      <c r="J9" s="12">
        <f t="shared" si="0"/>
        <v>439121.6</v>
      </c>
      <c r="K9" s="112"/>
      <c r="W9" s="95"/>
      <c r="X9" s="95"/>
    </row>
    <row r="10" spans="1:25" x14ac:dyDescent="0.25">
      <c r="A10" s="19" t="s">
        <v>34</v>
      </c>
      <c r="B10" s="18">
        <v>441863.74</v>
      </c>
      <c r="C10" s="4">
        <v>16788.38</v>
      </c>
      <c r="D10" s="4">
        <v>202.45</v>
      </c>
      <c r="E10" s="4">
        <v>2.82</v>
      </c>
      <c r="F10" s="4">
        <v>25.57</v>
      </c>
      <c r="G10" s="4">
        <v>190.77</v>
      </c>
      <c r="H10" s="4">
        <v>177.07</v>
      </c>
      <c r="I10" s="4">
        <v>419.73</v>
      </c>
      <c r="J10" s="12">
        <f t="shared" si="0"/>
        <v>459670.53</v>
      </c>
      <c r="K10" s="112"/>
      <c r="X10" s="95"/>
    </row>
    <row r="11" spans="1:25" x14ac:dyDescent="0.25">
      <c r="A11" s="19" t="s">
        <v>37</v>
      </c>
      <c r="B11" s="18">
        <v>111113.05</v>
      </c>
      <c r="C11" s="4">
        <v>7888.16</v>
      </c>
      <c r="D11" s="4">
        <v>124.41</v>
      </c>
      <c r="E11" s="4">
        <v>1</v>
      </c>
      <c r="F11" s="4">
        <v>15.65</v>
      </c>
      <c r="G11" s="4">
        <v>26.78</v>
      </c>
      <c r="H11" s="122">
        <v>14.86</v>
      </c>
      <c r="I11" s="124">
        <v>32</v>
      </c>
      <c r="J11" s="12">
        <f t="shared" si="0"/>
        <v>119215.91</v>
      </c>
      <c r="K11" s="112"/>
      <c r="W11" s="95"/>
      <c r="X11" s="95"/>
    </row>
    <row r="12" spans="1:25" x14ac:dyDescent="0.25">
      <c r="A12" s="20" t="s">
        <v>85</v>
      </c>
      <c r="B12" s="21">
        <f>SUM(B4:B11)</f>
        <v>2897553.7299999995</v>
      </c>
      <c r="C12" s="10">
        <f t="shared" ref="C12:J12" si="1">SUM(C4:C11)</f>
        <v>77096.52</v>
      </c>
      <c r="D12" s="10">
        <f t="shared" si="1"/>
        <v>1986.3600000000001</v>
      </c>
      <c r="E12" s="10">
        <f t="shared" si="1"/>
        <v>4967.0599999999995</v>
      </c>
      <c r="F12" s="10">
        <f t="shared" si="1"/>
        <v>19339.37</v>
      </c>
      <c r="G12" s="10">
        <f t="shared" si="1"/>
        <v>3472.2200000000003</v>
      </c>
      <c r="H12" s="123">
        <f>SUM(H4:H11)</f>
        <v>13321.64</v>
      </c>
      <c r="I12" s="124">
        <f>SUM(I4:I11)</f>
        <v>16149.059999999998</v>
      </c>
      <c r="J12" s="13">
        <f t="shared" si="1"/>
        <v>3033885.96</v>
      </c>
      <c r="W12" s="95"/>
      <c r="X12" s="95"/>
    </row>
    <row r="13" spans="1:25" x14ac:dyDescent="0.25">
      <c r="A13" s="48" t="s">
        <v>296</v>
      </c>
      <c r="B13" s="40"/>
      <c r="C13" s="40"/>
      <c r="D13" s="40"/>
      <c r="E13" s="40"/>
      <c r="F13" s="40"/>
      <c r="G13" s="40"/>
      <c r="H13" s="40"/>
      <c r="I13" s="40"/>
      <c r="J13" s="40"/>
      <c r="W13" s="95"/>
      <c r="X13" s="95"/>
    </row>
    <row r="14" spans="1:25" x14ac:dyDescent="0.25">
      <c r="A14" s="48" t="s">
        <v>129</v>
      </c>
      <c r="B14" s="40"/>
      <c r="C14" s="40"/>
      <c r="D14" s="40"/>
      <c r="E14" s="40"/>
      <c r="F14" s="40"/>
      <c r="G14" s="40"/>
      <c r="H14" s="40"/>
      <c r="I14" s="40"/>
      <c r="J14" s="40"/>
      <c r="W14" s="95"/>
      <c r="X14" s="95"/>
      <c r="Y14" s="102"/>
    </row>
    <row r="15" spans="1:25" x14ac:dyDescent="0.25">
      <c r="A15" s="39" t="s">
        <v>745</v>
      </c>
      <c r="B15" s="40"/>
      <c r="C15" s="40"/>
      <c r="D15" s="40"/>
      <c r="E15" s="40"/>
      <c r="F15" s="40"/>
      <c r="G15" s="40"/>
      <c r="H15" s="40"/>
      <c r="I15" s="40"/>
      <c r="J15" s="40"/>
      <c r="W15" s="95"/>
      <c r="X15" s="95"/>
      <c r="Y15" s="102"/>
    </row>
    <row r="16" spans="1:25" x14ac:dyDescent="0.25">
      <c r="W16" s="95"/>
      <c r="X16" s="95"/>
      <c r="Y16" s="102"/>
    </row>
    <row r="17" spans="1:25" x14ac:dyDescent="0.25">
      <c r="A17" s="3" t="s">
        <v>70</v>
      </c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102"/>
    </row>
    <row r="18" spans="1:25" ht="48" x14ac:dyDescent="0.25">
      <c r="B18" s="14" t="s">
        <v>41</v>
      </c>
      <c r="C18" s="15" t="s">
        <v>42</v>
      </c>
      <c r="D18" s="15" t="s">
        <v>38</v>
      </c>
      <c r="E18" s="15" t="s">
        <v>43</v>
      </c>
      <c r="F18" s="15" t="s">
        <v>44</v>
      </c>
      <c r="G18" s="15" t="s">
        <v>39</v>
      </c>
      <c r="H18" s="15" t="s">
        <v>40</v>
      </c>
      <c r="I18" s="15" t="s">
        <v>45</v>
      </c>
      <c r="J18" s="16" t="s">
        <v>85</v>
      </c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102"/>
    </row>
    <row r="19" spans="1:25" x14ac:dyDescent="0.25">
      <c r="A19" s="17" t="s">
        <v>35</v>
      </c>
      <c r="B19" s="155">
        <v>5758235.0899999999</v>
      </c>
      <c r="C19" s="156">
        <v>13416.83</v>
      </c>
      <c r="D19" s="156">
        <v>20.92</v>
      </c>
      <c r="E19" s="156">
        <v>10.57</v>
      </c>
      <c r="F19" s="156">
        <v>48.27</v>
      </c>
      <c r="G19" s="4">
        <v>193.94</v>
      </c>
      <c r="H19" s="4">
        <v>27.22</v>
      </c>
      <c r="I19" s="4">
        <v>16347.53</v>
      </c>
      <c r="J19" s="12">
        <f>SUM(B19:I19)</f>
        <v>5788300.3700000001</v>
      </c>
      <c r="K19" s="112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102"/>
    </row>
    <row r="20" spans="1:25" x14ac:dyDescent="0.25">
      <c r="A20" s="19" t="s">
        <v>36</v>
      </c>
      <c r="B20" s="155">
        <v>1842252.01</v>
      </c>
      <c r="C20" s="156">
        <v>11152.48</v>
      </c>
      <c r="D20" s="156">
        <v>75.239999999999995</v>
      </c>
      <c r="E20" s="156">
        <v>2834.74</v>
      </c>
      <c r="F20" s="156">
        <v>53369</v>
      </c>
      <c r="G20" s="4">
        <v>139.54</v>
      </c>
      <c r="H20" s="4">
        <v>2150.46</v>
      </c>
      <c r="I20" s="4">
        <v>4593.3</v>
      </c>
      <c r="J20" s="12">
        <f t="shared" ref="J20:J26" si="2">SUM(B20:I20)</f>
        <v>1916566.77</v>
      </c>
      <c r="K20" s="112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102"/>
    </row>
    <row r="21" spans="1:25" x14ac:dyDescent="0.25">
      <c r="A21" s="19" t="s">
        <v>30</v>
      </c>
      <c r="B21" s="155">
        <v>1609448.09</v>
      </c>
      <c r="C21" s="156">
        <v>12388.09</v>
      </c>
      <c r="D21" s="156">
        <v>265.58999999999997</v>
      </c>
      <c r="E21" s="156">
        <v>17049.11</v>
      </c>
      <c r="F21" s="156">
        <v>34875.53</v>
      </c>
      <c r="G21" s="4">
        <v>289.2</v>
      </c>
      <c r="H21" s="4">
        <v>9598.23</v>
      </c>
      <c r="I21" s="4">
        <v>4718.1400000000003</v>
      </c>
      <c r="J21" s="12">
        <f t="shared" si="2"/>
        <v>1688631.9800000002</v>
      </c>
      <c r="K21" s="112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102"/>
    </row>
    <row r="22" spans="1:25" x14ac:dyDescent="0.25">
      <c r="A22" s="19" t="s">
        <v>31</v>
      </c>
      <c r="B22" s="155">
        <v>4947076.18</v>
      </c>
      <c r="C22" s="156">
        <v>30926.74</v>
      </c>
      <c r="D22" s="156">
        <v>887.45</v>
      </c>
      <c r="E22" s="156">
        <v>14004.11</v>
      </c>
      <c r="F22" s="156">
        <v>11709.99</v>
      </c>
      <c r="G22" s="4">
        <v>752.1</v>
      </c>
      <c r="H22" s="4">
        <v>23616.57</v>
      </c>
      <c r="I22" s="4">
        <v>13212.16</v>
      </c>
      <c r="J22" s="12">
        <f t="shared" si="2"/>
        <v>5042185.3000000007</v>
      </c>
      <c r="K22" s="112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102"/>
    </row>
    <row r="23" spans="1:25" x14ac:dyDescent="0.25">
      <c r="A23" s="19" t="s">
        <v>32</v>
      </c>
      <c r="B23" s="155">
        <v>5433973.0300000003</v>
      </c>
      <c r="C23" s="156">
        <v>42628.74</v>
      </c>
      <c r="D23" s="156">
        <v>944.79</v>
      </c>
      <c r="E23" s="156">
        <v>3353.58</v>
      </c>
      <c r="F23" s="156">
        <v>2407.34</v>
      </c>
      <c r="G23" s="4">
        <v>945.56</v>
      </c>
      <c r="H23" s="4">
        <v>9918.1</v>
      </c>
      <c r="I23" s="4">
        <v>11547.81</v>
      </c>
      <c r="J23" s="12">
        <f t="shared" si="2"/>
        <v>5505718.9499999993</v>
      </c>
      <c r="K23" s="112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102"/>
    </row>
    <row r="24" spans="1:25" x14ac:dyDescent="0.25">
      <c r="A24" s="19" t="s">
        <v>33</v>
      </c>
      <c r="B24" s="155">
        <v>3426834.87</v>
      </c>
      <c r="C24" s="156">
        <v>34196.11</v>
      </c>
      <c r="D24" s="156">
        <v>693.59</v>
      </c>
      <c r="E24" s="156">
        <v>305.95999999999998</v>
      </c>
      <c r="F24" s="156">
        <v>411.86</v>
      </c>
      <c r="G24" s="4">
        <v>407.82</v>
      </c>
      <c r="H24" s="4">
        <v>2556.9699999999998</v>
      </c>
      <c r="I24" s="4">
        <v>4768.2300000000005</v>
      </c>
      <c r="J24" s="12">
        <f t="shared" si="2"/>
        <v>3470175.4099999997</v>
      </c>
      <c r="K24" s="112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X24" s="95"/>
    </row>
    <row r="25" spans="1:25" x14ac:dyDescent="0.25">
      <c r="A25" s="19" t="s">
        <v>34</v>
      </c>
      <c r="B25" s="155">
        <v>3506649.56</v>
      </c>
      <c r="C25" s="156">
        <v>54655.95</v>
      </c>
      <c r="D25" s="156">
        <v>1345.18</v>
      </c>
      <c r="E25" s="156">
        <v>22.84</v>
      </c>
      <c r="F25" s="156">
        <v>153.63999999999999</v>
      </c>
      <c r="G25" s="4">
        <v>195.01</v>
      </c>
      <c r="H25" s="4">
        <v>993.41</v>
      </c>
      <c r="I25" s="4">
        <v>2902.96</v>
      </c>
      <c r="J25" s="12">
        <f t="shared" si="2"/>
        <v>3566918.5500000003</v>
      </c>
      <c r="K25" s="112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X25" s="95"/>
    </row>
    <row r="26" spans="1:25" x14ac:dyDescent="0.25">
      <c r="A26" s="19" t="s">
        <v>37</v>
      </c>
      <c r="B26" s="155">
        <v>1163692.5900000001</v>
      </c>
      <c r="C26" s="156">
        <v>110224.18</v>
      </c>
      <c r="D26" s="156">
        <v>1125.78</v>
      </c>
      <c r="E26" s="156">
        <v>18.96</v>
      </c>
      <c r="F26" s="156">
        <v>59.97</v>
      </c>
      <c r="G26" s="4">
        <v>26.2</v>
      </c>
      <c r="H26" s="4">
        <v>62.410000000000004</v>
      </c>
      <c r="I26" s="4">
        <v>421.01</v>
      </c>
      <c r="J26" s="12">
        <f t="shared" si="2"/>
        <v>1275631.0999999999</v>
      </c>
      <c r="K26" s="112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X26" s="95"/>
    </row>
    <row r="27" spans="1:25" x14ac:dyDescent="0.25">
      <c r="A27" s="20" t="s">
        <v>85</v>
      </c>
      <c r="B27" s="21">
        <f>SUM(B19:B26)</f>
        <v>27688161.419999998</v>
      </c>
      <c r="C27" s="10">
        <f t="shared" ref="C27" si="3">SUM(C19:C26)</f>
        <v>309589.12</v>
      </c>
      <c r="D27" s="10">
        <f t="shared" ref="D27" si="4">SUM(D19:D26)</f>
        <v>5358.54</v>
      </c>
      <c r="E27" s="10">
        <f t="shared" ref="E27" si="5">SUM(E19:E26)</f>
        <v>37599.869999999995</v>
      </c>
      <c r="F27" s="10">
        <f t="shared" ref="F27" si="6">SUM(F19:F26)</f>
        <v>103035.59999999999</v>
      </c>
      <c r="G27" s="10">
        <f t="shared" ref="G27:I27" si="7">SUM(G19:G26)</f>
        <v>2949.37</v>
      </c>
      <c r="H27" s="10">
        <f t="shared" si="7"/>
        <v>48923.37</v>
      </c>
      <c r="I27" s="10">
        <f t="shared" si="7"/>
        <v>58511.140000000007</v>
      </c>
      <c r="J27" s="13">
        <f t="shared" ref="J27" si="8">SUM(J19:J26)</f>
        <v>28254128.430000003</v>
      </c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X27" s="95"/>
    </row>
    <row r="28" spans="1:25" x14ac:dyDescent="0.25">
      <c r="A28" s="48" t="s">
        <v>129</v>
      </c>
      <c r="B28" s="40"/>
      <c r="C28" s="40"/>
      <c r="D28" s="40"/>
      <c r="E28" s="40"/>
      <c r="F28" s="40"/>
      <c r="G28" s="40"/>
      <c r="H28" s="40"/>
      <c r="I28" s="40"/>
      <c r="J28" s="40"/>
      <c r="X28" s="95"/>
    </row>
    <row r="29" spans="1:25" x14ac:dyDescent="0.25">
      <c r="A29" s="39" t="s">
        <v>745</v>
      </c>
      <c r="B29" s="40"/>
      <c r="C29" s="40"/>
      <c r="D29" s="40"/>
      <c r="E29" s="40"/>
      <c r="F29" s="40"/>
      <c r="G29" s="40"/>
      <c r="H29" s="40"/>
      <c r="I29" s="40"/>
      <c r="J29" s="40"/>
      <c r="X29" s="95"/>
    </row>
    <row r="30" spans="1:25" x14ac:dyDescent="0.25">
      <c r="X30" s="95"/>
    </row>
    <row r="31" spans="1:25" x14ac:dyDescent="0.25">
      <c r="A31" s="3" t="s">
        <v>28</v>
      </c>
      <c r="X31" s="95"/>
    </row>
    <row r="32" spans="1:25" ht="48" x14ac:dyDescent="0.25">
      <c r="B32" s="14" t="s">
        <v>41</v>
      </c>
      <c r="C32" s="15" t="s">
        <v>42</v>
      </c>
      <c r="D32" s="15" t="s">
        <v>38</v>
      </c>
      <c r="E32" s="15" t="s">
        <v>43</v>
      </c>
      <c r="F32" s="15" t="s">
        <v>44</v>
      </c>
      <c r="G32" s="15" t="s">
        <v>39</v>
      </c>
      <c r="H32" s="15" t="s">
        <v>40</v>
      </c>
      <c r="I32" s="15" t="s">
        <v>45</v>
      </c>
      <c r="J32" s="16" t="s">
        <v>85</v>
      </c>
      <c r="X32" s="95"/>
    </row>
    <row r="33" spans="1:24" x14ac:dyDescent="0.25">
      <c r="A33" s="17" t="s">
        <v>35</v>
      </c>
      <c r="B33" s="18">
        <f t="shared" ref="B33:B41" si="9">B4+B19</f>
        <v>5915018.2199999997</v>
      </c>
      <c r="C33" s="4">
        <f t="shared" ref="C33:J33" si="10">C4+C19</f>
        <v>16285.56</v>
      </c>
      <c r="D33" s="4">
        <f t="shared" si="10"/>
        <v>29.840000000000003</v>
      </c>
      <c r="E33" s="4">
        <f t="shared" si="10"/>
        <v>12.39</v>
      </c>
      <c r="F33" s="4">
        <f t="shared" si="10"/>
        <v>51.25</v>
      </c>
      <c r="G33" s="4">
        <f t="shared" si="10"/>
        <v>395.51</v>
      </c>
      <c r="H33" s="4">
        <f t="shared" si="10"/>
        <v>34.799999999999997</v>
      </c>
      <c r="I33" s="4">
        <f t="shared" si="10"/>
        <v>17860.16</v>
      </c>
      <c r="J33" s="12">
        <f t="shared" si="10"/>
        <v>5949687.7300000004</v>
      </c>
      <c r="X33" s="95"/>
    </row>
    <row r="34" spans="1:24" x14ac:dyDescent="0.25">
      <c r="A34" s="19" t="s">
        <v>36</v>
      </c>
      <c r="B34" s="18">
        <f t="shared" si="9"/>
        <v>1944175.15</v>
      </c>
      <c r="C34" s="4">
        <f t="shared" ref="C34:J41" si="11">C5+C20</f>
        <v>17398.77</v>
      </c>
      <c r="D34" s="4">
        <f t="shared" si="11"/>
        <v>95.289999999999992</v>
      </c>
      <c r="E34" s="4">
        <f t="shared" si="11"/>
        <v>3016.2599999999998</v>
      </c>
      <c r="F34" s="4">
        <f t="shared" si="11"/>
        <v>56902.27</v>
      </c>
      <c r="G34" s="4">
        <f t="shared" si="11"/>
        <v>330.42999999999995</v>
      </c>
      <c r="H34" s="4">
        <f t="shared" si="11"/>
        <v>2754.87</v>
      </c>
      <c r="I34" s="4">
        <f t="shared" si="11"/>
        <v>7159.3600000000006</v>
      </c>
      <c r="J34" s="12">
        <f t="shared" si="11"/>
        <v>2031832.4</v>
      </c>
      <c r="X34" s="95"/>
    </row>
    <row r="35" spans="1:24" x14ac:dyDescent="0.25">
      <c r="A35" s="19" t="s">
        <v>30</v>
      </c>
      <c r="B35" s="18">
        <f t="shared" si="9"/>
        <v>1739546.7200000002</v>
      </c>
      <c r="C35" s="4">
        <f t="shared" si="11"/>
        <v>17285.739999999998</v>
      </c>
      <c r="D35" s="4">
        <f t="shared" si="11"/>
        <v>382.77</v>
      </c>
      <c r="E35" s="4">
        <f t="shared" si="11"/>
        <v>18574.690000000002</v>
      </c>
      <c r="F35" s="4">
        <f t="shared" si="11"/>
        <v>43766.21</v>
      </c>
      <c r="G35" s="4">
        <f t="shared" si="11"/>
        <v>661.76</v>
      </c>
      <c r="H35" s="4">
        <f t="shared" si="11"/>
        <v>11539.8</v>
      </c>
      <c r="I35" s="4">
        <f t="shared" si="11"/>
        <v>7460.0300000000007</v>
      </c>
      <c r="J35" s="12">
        <f t="shared" si="11"/>
        <v>1839217.7200000002</v>
      </c>
      <c r="X35" s="95"/>
    </row>
    <row r="36" spans="1:24" x14ac:dyDescent="0.25">
      <c r="A36" s="19" t="s">
        <v>31</v>
      </c>
      <c r="B36" s="18">
        <f t="shared" si="9"/>
        <v>5644939.4100000001</v>
      </c>
      <c r="C36" s="4">
        <f t="shared" si="11"/>
        <v>45947.87</v>
      </c>
      <c r="D36" s="4">
        <f t="shared" si="11"/>
        <v>1686.37</v>
      </c>
      <c r="E36" s="4">
        <f t="shared" si="11"/>
        <v>16998.16</v>
      </c>
      <c r="F36" s="4">
        <f t="shared" si="11"/>
        <v>17924.86</v>
      </c>
      <c r="G36" s="4">
        <f t="shared" si="11"/>
        <v>1982.1100000000001</v>
      </c>
      <c r="H36" s="4">
        <f t="shared" si="11"/>
        <v>30314.45</v>
      </c>
      <c r="I36" s="4">
        <f t="shared" si="11"/>
        <v>18384.11</v>
      </c>
      <c r="J36" s="12">
        <f t="shared" si="11"/>
        <v>5778177.3400000008</v>
      </c>
      <c r="X36" s="95"/>
    </row>
    <row r="37" spans="1:24" x14ac:dyDescent="0.25">
      <c r="A37" s="19" t="s">
        <v>32</v>
      </c>
      <c r="B37" s="18">
        <f t="shared" si="9"/>
        <v>6264864.4700000007</v>
      </c>
      <c r="C37" s="4">
        <f t="shared" si="11"/>
        <v>56266.289999999994</v>
      </c>
      <c r="D37" s="4">
        <f t="shared" si="11"/>
        <v>1469.9099999999999</v>
      </c>
      <c r="E37" s="4">
        <f t="shared" si="11"/>
        <v>3602.23</v>
      </c>
      <c r="F37" s="4">
        <f t="shared" si="11"/>
        <v>2978.6000000000004</v>
      </c>
      <c r="G37" s="4">
        <f t="shared" si="11"/>
        <v>1823.23</v>
      </c>
      <c r="H37" s="4">
        <f t="shared" si="11"/>
        <v>13066.48</v>
      </c>
      <c r="I37" s="4">
        <f t="shared" si="11"/>
        <v>14294.89</v>
      </c>
      <c r="J37" s="12">
        <f t="shared" si="11"/>
        <v>6358366.0999999996</v>
      </c>
      <c r="X37" s="95"/>
    </row>
    <row r="38" spans="1:24" x14ac:dyDescent="0.25">
      <c r="A38" s="19" t="s">
        <v>33</v>
      </c>
      <c r="B38" s="18">
        <f t="shared" si="9"/>
        <v>3853852.24</v>
      </c>
      <c r="C38" s="4">
        <f t="shared" si="11"/>
        <v>43944.74</v>
      </c>
      <c r="D38" s="4">
        <f t="shared" si="11"/>
        <v>882.90000000000009</v>
      </c>
      <c r="E38" s="4">
        <f t="shared" si="11"/>
        <v>317.58</v>
      </c>
      <c r="F38" s="4">
        <f t="shared" si="11"/>
        <v>496.95000000000005</v>
      </c>
      <c r="G38" s="4">
        <f t="shared" si="11"/>
        <v>789.79</v>
      </c>
      <c r="H38" s="4">
        <f t="shared" si="11"/>
        <v>3286.8599999999997</v>
      </c>
      <c r="I38" s="4">
        <f t="shared" si="11"/>
        <v>5725.9500000000007</v>
      </c>
      <c r="J38" s="12">
        <f t="shared" si="11"/>
        <v>3909297.01</v>
      </c>
      <c r="X38" s="95"/>
    </row>
    <row r="39" spans="1:24" x14ac:dyDescent="0.25">
      <c r="A39" s="19" t="s">
        <v>34</v>
      </c>
      <c r="B39" s="18">
        <f t="shared" si="9"/>
        <v>3948513.3</v>
      </c>
      <c r="C39" s="4">
        <f t="shared" si="11"/>
        <v>71444.33</v>
      </c>
      <c r="D39" s="4">
        <f t="shared" si="11"/>
        <v>1547.63</v>
      </c>
      <c r="E39" s="4">
        <f t="shared" si="11"/>
        <v>25.66</v>
      </c>
      <c r="F39" s="4">
        <f t="shared" si="11"/>
        <v>179.20999999999998</v>
      </c>
      <c r="G39" s="4">
        <f t="shared" si="11"/>
        <v>385.78</v>
      </c>
      <c r="H39" s="4">
        <f t="shared" si="11"/>
        <v>1170.48</v>
      </c>
      <c r="I39" s="4">
        <f t="shared" si="11"/>
        <v>3322.69</v>
      </c>
      <c r="J39" s="12">
        <f t="shared" si="11"/>
        <v>4026589.08</v>
      </c>
      <c r="X39" s="95"/>
    </row>
    <row r="40" spans="1:24" x14ac:dyDescent="0.25">
      <c r="A40" s="19" t="s">
        <v>37</v>
      </c>
      <c r="B40" s="18">
        <f t="shared" si="9"/>
        <v>1274805.6400000001</v>
      </c>
      <c r="C40" s="4">
        <f t="shared" si="11"/>
        <v>118112.34</v>
      </c>
      <c r="D40" s="4">
        <f t="shared" si="11"/>
        <v>1250.19</v>
      </c>
      <c r="E40" s="4">
        <f t="shared" si="11"/>
        <v>19.96</v>
      </c>
      <c r="F40" s="4">
        <f t="shared" si="11"/>
        <v>75.62</v>
      </c>
      <c r="G40" s="4">
        <f t="shared" si="11"/>
        <v>52.980000000000004</v>
      </c>
      <c r="H40" s="4">
        <f t="shared" si="11"/>
        <v>77.27000000000001</v>
      </c>
      <c r="I40" s="4">
        <f t="shared" si="11"/>
        <v>453.01</v>
      </c>
      <c r="J40" s="12">
        <f t="shared" si="11"/>
        <v>1394847.0099999998</v>
      </c>
      <c r="X40" s="95"/>
    </row>
    <row r="41" spans="1:24" x14ac:dyDescent="0.25">
      <c r="A41" s="20" t="s">
        <v>85</v>
      </c>
      <c r="B41" s="21">
        <f t="shared" si="9"/>
        <v>30585715.149999999</v>
      </c>
      <c r="C41" s="10">
        <f t="shared" si="11"/>
        <v>386685.64</v>
      </c>
      <c r="D41" s="10">
        <f t="shared" si="11"/>
        <v>7344.9</v>
      </c>
      <c r="E41" s="10">
        <f t="shared" si="11"/>
        <v>42566.929999999993</v>
      </c>
      <c r="F41" s="10">
        <f t="shared" si="11"/>
        <v>122374.96999999999</v>
      </c>
      <c r="G41" s="10">
        <f t="shared" si="11"/>
        <v>6421.59</v>
      </c>
      <c r="H41" s="10">
        <f t="shared" si="11"/>
        <v>62245.01</v>
      </c>
      <c r="I41" s="10">
        <f t="shared" si="11"/>
        <v>74660.200000000012</v>
      </c>
      <c r="J41" s="13">
        <f t="shared" si="11"/>
        <v>31288014.390000004</v>
      </c>
      <c r="X41" s="95"/>
    </row>
    <row r="42" spans="1:24" x14ac:dyDescent="0.25">
      <c r="A42" s="48" t="s">
        <v>129</v>
      </c>
      <c r="B42" s="40"/>
      <c r="C42" s="40"/>
      <c r="D42" s="40"/>
      <c r="E42" s="40"/>
      <c r="F42" s="40"/>
      <c r="G42" s="40"/>
      <c r="H42" s="40"/>
      <c r="I42" s="40"/>
      <c r="J42" s="40"/>
      <c r="X42" s="95"/>
    </row>
    <row r="43" spans="1:24" x14ac:dyDescent="0.25">
      <c r="A43" s="39" t="s">
        <v>745</v>
      </c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</row>
    <row r="44" spans="1:24" x14ac:dyDescent="0.25"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48</vt:i4>
      </vt:variant>
    </vt:vector>
  </HeadingPairs>
  <TitlesOfParts>
    <vt:vector size="48" baseType="lpstr">
      <vt:lpstr>Sommaire</vt:lpstr>
      <vt:lpstr>Pop0_R</vt:lpstr>
      <vt:lpstr>Pop0_D</vt:lpstr>
      <vt:lpstr>Pop0_Nai</vt:lpstr>
      <vt:lpstr>Pop0_Nat</vt:lpstr>
      <vt:lpstr>Pop0</vt:lpstr>
      <vt:lpstr>Pop1</vt:lpstr>
      <vt:lpstr>Pop2</vt:lpstr>
      <vt:lpstr>Pop2_H</vt:lpstr>
      <vt:lpstr>Pop2_F</vt:lpstr>
      <vt:lpstr>Pop3</vt:lpstr>
      <vt:lpstr>Pop3_H</vt:lpstr>
      <vt:lpstr>Pop3_F</vt:lpstr>
      <vt:lpstr>Pop4</vt:lpstr>
      <vt:lpstr>Pop4_H</vt:lpstr>
      <vt:lpstr>Pop4_F</vt:lpstr>
      <vt:lpstr>Pop5</vt:lpstr>
      <vt:lpstr>Pop5_H</vt:lpstr>
      <vt:lpstr>Pop5_F</vt:lpstr>
      <vt:lpstr>Pop6</vt:lpstr>
      <vt:lpstr>Pop6_H</vt:lpstr>
      <vt:lpstr>Pop6_F</vt:lpstr>
      <vt:lpstr>Img1B</vt:lpstr>
      <vt:lpstr>Img2B</vt:lpstr>
      <vt:lpstr>Img3A</vt:lpstr>
      <vt:lpstr>Img3B</vt:lpstr>
      <vt:lpstr>Img3B_H</vt:lpstr>
      <vt:lpstr>Img3B_F</vt:lpstr>
      <vt:lpstr>Nat1</vt:lpstr>
      <vt:lpstr>Nat1_H</vt:lpstr>
      <vt:lpstr>Nat1_F</vt:lpstr>
      <vt:lpstr>Nat2</vt:lpstr>
      <vt:lpstr>Nat2_H</vt:lpstr>
      <vt:lpstr>Nat2_F</vt:lpstr>
      <vt:lpstr>Nat3A</vt:lpstr>
      <vt:lpstr>Nat3A_H</vt:lpstr>
      <vt:lpstr>Nat3A_F</vt:lpstr>
      <vt:lpstr>Nat3B</vt:lpstr>
      <vt:lpstr>For1</vt:lpstr>
      <vt:lpstr>For1_H</vt:lpstr>
      <vt:lpstr>For1_F</vt:lpstr>
      <vt:lpstr>For2</vt:lpstr>
      <vt:lpstr>For2_H</vt:lpstr>
      <vt:lpstr>For2_F</vt:lpstr>
      <vt:lpstr>Mig1</vt:lpstr>
      <vt:lpstr>Mig1_H</vt:lpstr>
      <vt:lpstr>Mig1_F</vt:lpstr>
      <vt:lpstr>Mig2</vt:lpstr>
    </vt:vector>
  </TitlesOfParts>
  <Company>DGEF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AUNAY Typhaine</dc:creator>
  <cp:lastModifiedBy>COURT Loreline</cp:lastModifiedBy>
  <dcterms:created xsi:type="dcterms:W3CDTF">2016-11-08T10:43:01Z</dcterms:created>
  <dcterms:modified xsi:type="dcterms:W3CDTF">2021-03-12T09:44:49Z</dcterms:modified>
</cp:coreProperties>
</file>